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REBALANS 2 RASHODI PLAHTA " sheetId="4" r:id="rId1"/>
    <sheet name="List1" sheetId="1" r:id="rId2"/>
    <sheet name="List2" sheetId="2" r:id="rId3"/>
    <sheet name="List3" sheetId="3" r:id="rId4"/>
  </sheets>
  <definedNames>
    <definedName name="_xlnm.Print_Titles" localSheetId="0">'REBALANS 2 RASHODI PLAHTA '!$1:$4</definedName>
    <definedName name="_xlnm.Print_Area" localSheetId="0">'REBALANS 2 RASHODI PLAHTA '!$A$1:$N$144</definedName>
  </definedNames>
  <calcPr calcId="124519"/>
</workbook>
</file>

<file path=xl/calcChain.xml><?xml version="1.0" encoding="utf-8"?>
<calcChain xmlns="http://schemas.openxmlformats.org/spreadsheetml/2006/main">
  <c r="E129" i="4"/>
  <c r="F129"/>
  <c r="G129"/>
  <c r="H129"/>
  <c r="I129"/>
  <c r="J129"/>
  <c r="K129"/>
  <c r="L129"/>
  <c r="M129"/>
  <c r="N129"/>
  <c r="G118"/>
  <c r="G122"/>
  <c r="G120"/>
  <c r="G117"/>
  <c r="C117" s="1"/>
  <c r="G116"/>
  <c r="G115"/>
  <c r="C115" s="1"/>
  <c r="G34"/>
  <c r="G33"/>
  <c r="C33" s="1"/>
  <c r="G31"/>
  <c r="C31" s="1"/>
  <c r="G28"/>
  <c r="G25"/>
  <c r="C25" s="1"/>
  <c r="G22"/>
  <c r="C22" s="1"/>
  <c r="G19"/>
  <c r="C19" s="1"/>
  <c r="G17"/>
  <c r="C17" s="1"/>
  <c r="G18"/>
  <c r="G15"/>
  <c r="C15" s="1"/>
  <c r="G13"/>
  <c r="C13" s="1"/>
  <c r="G12"/>
  <c r="C12" s="1"/>
  <c r="H9"/>
  <c r="C113"/>
  <c r="C10"/>
  <c r="C11"/>
  <c r="C14"/>
  <c r="C16"/>
  <c r="C18"/>
  <c r="C20"/>
  <c r="C21"/>
  <c r="C23"/>
  <c r="C24"/>
  <c r="C26"/>
  <c r="C27"/>
  <c r="C29"/>
  <c r="C30"/>
  <c r="C32"/>
  <c r="C34"/>
  <c r="C35"/>
  <c r="C36"/>
  <c r="C37"/>
  <c r="C38"/>
  <c r="C39"/>
  <c r="C40"/>
  <c r="C41"/>
  <c r="C42"/>
  <c r="C43"/>
  <c r="C44"/>
  <c r="C116"/>
  <c r="C119"/>
  <c r="C120"/>
  <c r="C121"/>
  <c r="C122"/>
  <c r="C123"/>
  <c r="C124"/>
  <c r="C114"/>
  <c r="C130"/>
  <c r="N125"/>
  <c r="N112"/>
  <c r="N98"/>
  <c r="N54"/>
  <c r="N135" s="1"/>
  <c r="N45"/>
  <c r="N8"/>
  <c r="N134" s="1"/>
  <c r="M125"/>
  <c r="M112"/>
  <c r="M98"/>
  <c r="M54"/>
  <c r="M135" s="1"/>
  <c r="M45"/>
  <c r="M8"/>
  <c r="M134" s="1"/>
  <c r="C126"/>
  <c r="C125" s="1"/>
  <c r="L125"/>
  <c r="K125"/>
  <c r="J125"/>
  <c r="I125"/>
  <c r="H125"/>
  <c r="G125"/>
  <c r="F125"/>
  <c r="E125"/>
  <c r="D125"/>
  <c r="L112"/>
  <c r="K112"/>
  <c r="J112"/>
  <c r="I112"/>
  <c r="H112"/>
  <c r="F112"/>
  <c r="E112"/>
  <c r="D112"/>
  <c r="C111"/>
  <c r="C110"/>
  <c r="C109"/>
  <c r="C108"/>
  <c r="C107"/>
  <c r="C106"/>
  <c r="E98"/>
  <c r="E136" s="1"/>
  <c r="C104"/>
  <c r="C103"/>
  <c r="C102"/>
  <c r="C101"/>
  <c r="C100"/>
  <c r="C99"/>
  <c r="L98"/>
  <c r="L136" s="1"/>
  <c r="K98"/>
  <c r="J98"/>
  <c r="I98"/>
  <c r="H98"/>
  <c r="H136" s="1"/>
  <c r="G98"/>
  <c r="F98"/>
  <c r="D98"/>
  <c r="D129" s="1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F74"/>
  <c r="C74" s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L54"/>
  <c r="L135" s="1"/>
  <c r="K54"/>
  <c r="K135" s="1"/>
  <c r="J54"/>
  <c r="J135" s="1"/>
  <c r="I54"/>
  <c r="I135" s="1"/>
  <c r="H54"/>
  <c r="H135" s="1"/>
  <c r="G54"/>
  <c r="G135" s="1"/>
  <c r="E54"/>
  <c r="E135" s="1"/>
  <c r="D54"/>
  <c r="D135" s="1"/>
  <c r="C52"/>
  <c r="C51"/>
  <c r="C50"/>
  <c r="C49"/>
  <c r="C48"/>
  <c r="C47"/>
  <c r="G46"/>
  <c r="C46" s="1"/>
  <c r="L45"/>
  <c r="K45"/>
  <c r="J45"/>
  <c r="I45"/>
  <c r="H45"/>
  <c r="F45"/>
  <c r="E45"/>
  <c r="D45"/>
  <c r="J8"/>
  <c r="J134" s="1"/>
  <c r="K8"/>
  <c r="K134" s="1"/>
  <c r="I8"/>
  <c r="I134" s="1"/>
  <c r="F8"/>
  <c r="F134" s="1"/>
  <c r="E8"/>
  <c r="E134" s="1"/>
  <c r="D8"/>
  <c r="C129" l="1"/>
  <c r="E131"/>
  <c r="J131"/>
  <c r="D134"/>
  <c r="I131"/>
  <c r="D136"/>
  <c r="K136"/>
  <c r="M136"/>
  <c r="F136"/>
  <c r="J136"/>
  <c r="N136"/>
  <c r="G9"/>
  <c r="C9" s="1"/>
  <c r="I136"/>
  <c r="H8"/>
  <c r="G112"/>
  <c r="G136" s="1"/>
  <c r="K137"/>
  <c r="F54"/>
  <c r="F135" s="1"/>
  <c r="C135" s="1"/>
  <c r="C118"/>
  <c r="C112" s="1"/>
  <c r="C45"/>
  <c r="C54"/>
  <c r="M131"/>
  <c r="C28"/>
  <c r="C8" s="1"/>
  <c r="N131"/>
  <c r="C105"/>
  <c r="C98" s="1"/>
  <c r="G8"/>
  <c r="J137"/>
  <c r="K131"/>
  <c r="G45"/>
  <c r="E137"/>
  <c r="L8"/>
  <c r="H134" l="1"/>
  <c r="H131"/>
  <c r="L134"/>
  <c r="G134"/>
  <c r="C136"/>
  <c r="H137"/>
  <c r="G131"/>
  <c r="F131"/>
  <c r="I137"/>
  <c r="F137"/>
  <c r="M137"/>
  <c r="N137"/>
  <c r="D137"/>
  <c r="L131"/>
  <c r="L137"/>
  <c r="C134" l="1"/>
  <c r="C137" s="1"/>
  <c r="G137"/>
  <c r="C131"/>
</calcChain>
</file>

<file path=xl/sharedStrings.xml><?xml version="1.0" encoding="utf-8"?>
<sst xmlns="http://schemas.openxmlformats.org/spreadsheetml/2006/main" count="154" uniqueCount="102">
  <si>
    <t>Šifra</t>
  </si>
  <si>
    <t>Naziv</t>
  </si>
  <si>
    <t>PRIJEDLOG PLANA ZA 2020.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</si>
  <si>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</si>
  <si>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</si>
  <si>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</si>
  <si>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</si>
  <si>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</si>
  <si>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</si>
  <si>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</si>
  <si>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111 - PGŽ</t>
  </si>
  <si>
    <t>445 - DEC</t>
  </si>
  <si>
    <t>4311 - HZZO</t>
  </si>
  <si>
    <t xml:space="preserve">PRORAČUNSKI KORISNIK: </t>
  </si>
  <si>
    <t>Thalassotherapia Opatija</t>
  </si>
  <si>
    <t>Program</t>
  </si>
  <si>
    <t>SIGURNOST ZDRAVLJA I PRAVA NA ZDRAVSTVENE USLUGE</t>
  </si>
  <si>
    <t>A</t>
  </si>
  <si>
    <t>Plaće za redovan rad</t>
  </si>
  <si>
    <t>Ostali rashodi za zaposlene</t>
  </si>
  <si>
    <t>Doprinosi za mirovinsko osiguranje</t>
  </si>
  <si>
    <t xml:space="preserve"> 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</si>
  <si>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</si>
  <si>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</si>
  <si>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</si>
  <si>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</si>
  <si>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</si>
  <si>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</si>
  <si>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</si>
  <si>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</si>
  <si>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</si>
  <si>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</si>
  <si>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</si>
  <si>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</si>
  <si>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</si>
  <si>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</si>
  <si>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</si>
  <si>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</si>
  <si>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</si>
  <si>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</si>
  <si>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</si>
  <si>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</si>
  <si>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</si>
  <si>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</si>
  <si>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</si>
  <si>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</si>
  <si>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</si>
  <si>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</si>
  <si>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</si>
  <si>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</si>
  <si>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</si>
  <si>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</si>
  <si>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Plaće u naravi</t>
  </si>
  <si>
    <t>Plaće za prekovremeni rad</t>
  </si>
  <si>
    <t>Plaće za posebne uvjete rada</t>
  </si>
  <si>
    <t>Naknade osobama izvan radnog odnosa</t>
  </si>
  <si>
    <t>Specijalizacije doktora medicine</t>
  </si>
  <si>
    <t>Plaća za posebne uvj. Rada</t>
  </si>
  <si>
    <t xml:space="preserve">Poboljšanje i razvoj zdravstvenog standarda </t>
  </si>
  <si>
    <t>Materijal I sirovine</t>
  </si>
  <si>
    <t>Službena radna I zaštitna odjeća I obuća</t>
  </si>
  <si>
    <t>Usluge promidžbe I informiranja</t>
  </si>
  <si>
    <t>Naknade troškova osobama izvan radnog odnosa</t>
  </si>
  <si>
    <t>Naknade za rad predstavničkih I izvršnih tijela, povjerenstava I slično</t>
  </si>
  <si>
    <t>Premije osiguranja</t>
  </si>
  <si>
    <t>Članarine I norme</t>
  </si>
  <si>
    <t>Troškovi sudskih postupaka</t>
  </si>
  <si>
    <t>Kamate za primljene kredite I zajmove od kre.</t>
  </si>
  <si>
    <t>Negativne tečajne razlike I razlike zbog primjene valutne klauzule</t>
  </si>
  <si>
    <t>Zatezne kamate</t>
  </si>
  <si>
    <t>Ostali financijski rashodi</t>
  </si>
  <si>
    <t>Naknada šteta pravnim i fizičkim osobama</t>
  </si>
  <si>
    <t>INVESTICIJE U ZDRAVSTVENU INFRASTRUKTURU</t>
  </si>
  <si>
    <t>K</t>
  </si>
  <si>
    <t>Zakonski standard održavanja i opremanja - popis prioriteta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</si>
  <si>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</si>
  <si>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</si>
  <si>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</si>
  <si>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</si>
  <si>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</si>
  <si>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</si>
  <si>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</si>
  <si>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</si>
  <si>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</si>
  <si>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</si>
  <si>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</si>
  <si>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</si>
  <si>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</si>
  <si>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Izdaci za otpl. glavnice primlj. kredita</t>
  </si>
  <si>
    <t>Otplata glavn. primlj. kredita od tuzemn. kreditn. instit.</t>
  </si>
  <si>
    <t>UKUPNO:</t>
  </si>
  <si>
    <t>IZVORI</t>
  </si>
  <si>
    <t>RAZLIKA</t>
  </si>
  <si>
    <t>PROGRAMI</t>
  </si>
  <si>
    <t>UKUPNO</t>
  </si>
  <si>
    <t>Prenesena sredstva-vlastiti prihodi</t>
  </si>
  <si>
    <t>Prenesena sredstva-namjenski prihodi</t>
  </si>
  <si>
    <t>Prenesena sredstva-pomoći</t>
  </si>
  <si>
    <t>2. IZMJENA I DOPUNA FINANCIJSKOG PLANA RASHODA I IZDATAKA ZA 2020. GOD.</t>
  </si>
  <si>
    <t xml:space="preserve"> PREDSJEDNICA UPRAVNOG VIJEĆA </t>
  </si>
  <si>
    <t xml:space="preserve"> Prof.dr.sc. Romana Jerković, dr.med. </t>
  </si>
  <si>
    <t xml:space="preserve"> ____________________________________ </t>
  </si>
</sst>
</file>

<file path=xl/styles.xml><?xml version="1.0" encoding="utf-8"?>
<styleSheet xmlns="http://schemas.openxmlformats.org/spreadsheetml/2006/main">
  <numFmts count="1">
    <numFmt numFmtId="164" formatCode="_-* #,##0.00\ _k_n_-;\-* #,##0.00\ _k_n_-;_-* &quot;-&quot;??\ _k_n_-;_-@_-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1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2" applyNumberFormat="0" applyAlignment="0" applyProtection="0"/>
    <xf numFmtId="0" fontId="22" fillId="22" borderId="13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12" applyNumberFormat="0" applyAlignment="0" applyProtection="0"/>
    <xf numFmtId="0" fontId="29" fillId="0" borderId="17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1" fillId="0" borderId="0"/>
    <xf numFmtId="0" fontId="10" fillId="9" borderId="18" applyNumberFormat="0" applyFont="0" applyAlignment="0" applyProtection="0"/>
    <xf numFmtId="0" fontId="2" fillId="0" borderId="0"/>
    <xf numFmtId="0" fontId="10" fillId="0" borderId="0"/>
    <xf numFmtId="0" fontId="10" fillId="0" borderId="0"/>
    <xf numFmtId="0" fontId="31" fillId="21" borderId="19" applyNumberFormat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6" fillId="0" borderId="7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wrapText="1"/>
    </xf>
    <xf numFmtId="0" fontId="6" fillId="0" borderId="8" xfId="1" applyNumberFormat="1" applyFont="1" applyFill="1" applyBorder="1" applyAlignment="1" applyProtection="1">
      <alignment horizontal="center"/>
    </xf>
    <xf numFmtId="0" fontId="7" fillId="4" borderId="8" xfId="1" applyNumberFormat="1" applyFont="1" applyFill="1" applyBorder="1" applyAlignment="1" applyProtection="1">
      <alignment wrapText="1"/>
    </xf>
    <xf numFmtId="4" fontId="6" fillId="0" borderId="8" xfId="1" applyNumberFormat="1" applyFont="1" applyFill="1" applyBorder="1" applyAlignment="1" applyProtection="1"/>
    <xf numFmtId="0" fontId="6" fillId="0" borderId="9" xfId="1" applyNumberFormat="1" applyFont="1" applyFill="1" applyBorder="1" applyAlignment="1" applyProtection="1">
      <alignment horizontal="center"/>
    </xf>
    <xf numFmtId="0" fontId="8" fillId="4" borderId="9" xfId="1" applyNumberFormat="1" applyFont="1" applyFill="1" applyBorder="1" applyAlignment="1" applyProtection="1">
      <alignment wrapText="1"/>
    </xf>
    <xf numFmtId="4" fontId="4" fillId="0" borderId="9" xfId="1" applyNumberFormat="1" applyFont="1" applyFill="1" applyBorder="1" applyAlignment="1" applyProtection="1"/>
    <xf numFmtId="0" fontId="6" fillId="5" borderId="9" xfId="1" applyNumberFormat="1" applyFont="1" applyFill="1" applyBorder="1" applyAlignment="1" applyProtection="1">
      <alignment horizontal="center"/>
    </xf>
    <xf numFmtId="0" fontId="6" fillId="5" borderId="9" xfId="1" applyNumberFormat="1" applyFont="1" applyFill="1" applyBorder="1" applyAlignment="1" applyProtection="1">
      <alignment wrapText="1"/>
    </xf>
    <xf numFmtId="4" fontId="6" fillId="5" borderId="9" xfId="1" applyNumberFormat="1" applyFont="1" applyFill="1" applyBorder="1" applyAlignment="1" applyProtection="1"/>
    <xf numFmtId="0" fontId="4" fillId="0" borderId="9" xfId="1" applyNumberFormat="1" applyFont="1" applyFill="1" applyBorder="1" applyAlignment="1" applyProtection="1">
      <alignment horizontal="center"/>
    </xf>
    <xf numFmtId="0" fontId="4" fillId="0" borderId="9" xfId="1" applyNumberFormat="1" applyFont="1" applyFill="1" applyBorder="1" applyAlignment="1" applyProtection="1">
      <alignment wrapText="1"/>
    </xf>
    <xf numFmtId="0" fontId="9" fillId="4" borderId="9" xfId="1" applyNumberFormat="1" applyFont="1" applyFill="1" applyBorder="1" applyAlignment="1" applyProtection="1">
      <alignment horizontal="center"/>
    </xf>
    <xf numFmtId="0" fontId="9" fillId="4" borderId="9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/>
    <xf numFmtId="4" fontId="4" fillId="0" borderId="9" xfId="2" applyNumberFormat="1" applyFont="1" applyFill="1" applyBorder="1" applyAlignment="1" applyProtection="1"/>
    <xf numFmtId="4" fontId="11" fillId="0" borderId="9" xfId="2" applyNumberFormat="1" applyFont="1" applyFill="1" applyBorder="1" applyAlignment="1" applyProtection="1"/>
    <xf numFmtId="4" fontId="12" fillId="0" borderId="9" xfId="2" applyNumberFormat="1" applyFont="1" applyFill="1" applyBorder="1" applyAlignment="1" applyProtection="1"/>
    <xf numFmtId="4" fontId="6" fillId="0" borderId="9" xfId="2" applyNumberFormat="1" applyFont="1" applyFill="1" applyBorder="1" applyAlignment="1" applyProtection="1"/>
    <xf numFmtId="4" fontId="11" fillId="0" borderId="9" xfId="1" applyNumberFormat="1" applyFont="1" applyFill="1" applyBorder="1" applyAlignment="1" applyProtection="1"/>
    <xf numFmtId="4" fontId="13" fillId="0" borderId="9" xfId="1" applyNumberFormat="1" applyFont="1" applyFill="1" applyBorder="1" applyAlignment="1" applyProtection="1"/>
    <xf numFmtId="4" fontId="13" fillId="0" borderId="9" xfId="2" applyNumberFormat="1" applyFont="1" applyFill="1" applyBorder="1" applyAlignment="1" applyProtection="1"/>
    <xf numFmtId="4" fontId="6" fillId="0" borderId="9" xfId="1" applyNumberFormat="1" applyFont="1" applyFill="1" applyBorder="1" applyAlignment="1" applyProtection="1"/>
    <xf numFmtId="0" fontId="14" fillId="0" borderId="9" xfId="1" applyNumberFormat="1" applyFont="1" applyFill="1" applyBorder="1" applyAlignment="1" applyProtection="1">
      <alignment wrapText="1"/>
    </xf>
    <xf numFmtId="0" fontId="6" fillId="4" borderId="9" xfId="1" applyNumberFormat="1" applyFont="1" applyFill="1" applyBorder="1" applyAlignment="1" applyProtection="1">
      <alignment horizontal="center"/>
    </xf>
    <xf numFmtId="0" fontId="6" fillId="4" borderId="9" xfId="1" applyNumberFormat="1" applyFont="1" applyFill="1" applyBorder="1" applyAlignment="1" applyProtection="1">
      <alignment wrapText="1"/>
    </xf>
    <xf numFmtId="4" fontId="4" fillId="5" borderId="9" xfId="1" applyNumberFormat="1" applyFont="1" applyFill="1" applyBorder="1" applyAlignment="1" applyProtection="1"/>
    <xf numFmtId="4" fontId="9" fillId="0" borderId="9" xfId="1" applyNumberFormat="1" applyFont="1" applyFill="1" applyBorder="1" applyAlignment="1" applyProtection="1"/>
    <xf numFmtId="4" fontId="4" fillId="6" borderId="9" xfId="2" applyNumberFormat="1" applyFont="1" applyFill="1" applyBorder="1" applyAlignment="1" applyProtection="1"/>
    <xf numFmtId="0" fontId="15" fillId="2" borderId="0" xfId="1" applyNumberFormat="1" applyFont="1" applyFill="1" applyBorder="1" applyAlignment="1" applyProtection="1">
      <alignment horizontal="center"/>
    </xf>
    <xf numFmtId="0" fontId="16" fillId="2" borderId="0" xfId="1" applyNumberFormat="1" applyFont="1" applyFill="1" applyBorder="1" applyAlignment="1" applyProtection="1">
      <alignment wrapText="1"/>
    </xf>
    <xf numFmtId="0" fontId="6" fillId="0" borderId="11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wrapText="1"/>
    </xf>
    <xf numFmtId="4" fontId="17" fillId="0" borderId="0" xfId="1" applyNumberFormat="1" applyFont="1" applyFill="1" applyBorder="1" applyAlignment="1" applyProtection="1"/>
    <xf numFmtId="4" fontId="17" fillId="0" borderId="0" xfId="2" applyNumberFormat="1" applyFont="1" applyFill="1" applyBorder="1" applyAlignment="1" applyProtection="1"/>
    <xf numFmtId="4" fontId="17" fillId="0" borderId="9" xfId="1" applyNumberFormat="1" applyFont="1" applyFill="1" applyBorder="1" applyAlignment="1" applyProtection="1"/>
    <xf numFmtId="4" fontId="4" fillId="0" borderId="0" xfId="1" applyNumberFormat="1" applyFont="1" applyFill="1" applyBorder="1" applyAlignment="1" applyProtection="1"/>
    <xf numFmtId="4" fontId="8" fillId="0" borderId="0" xfId="1" applyNumberFormat="1" applyFont="1" applyFill="1" applyBorder="1" applyAlignment="1" applyProtection="1"/>
    <xf numFmtId="4" fontId="9" fillId="0" borderId="0" xfId="1" applyNumberFormat="1" applyFont="1" applyFill="1" applyBorder="1" applyAlignment="1" applyProtection="1"/>
    <xf numFmtId="0" fontId="16" fillId="2" borderId="0" xfId="1" applyNumberFormat="1" applyFont="1" applyFill="1" applyBorder="1" applyAlignment="1" applyProtection="1"/>
    <xf numFmtId="4" fontId="17" fillId="0" borderId="9" xfId="2" applyNumberFormat="1" applyFont="1" applyFill="1" applyBorder="1" applyAlignment="1" applyProtection="1"/>
    <xf numFmtId="4" fontId="17" fillId="0" borderId="8" xfId="1" applyNumberFormat="1" applyFont="1" applyFill="1" applyBorder="1" applyAlignment="1" applyProtection="1"/>
    <xf numFmtId="3" fontId="9" fillId="0" borderId="3" xfId="1" applyNumberFormat="1" applyFont="1" applyFill="1" applyBorder="1" applyAlignment="1" applyProtection="1">
      <alignment horizontal="center"/>
    </xf>
    <xf numFmtId="3" fontId="9" fillId="0" borderId="5" xfId="1" applyNumberFormat="1" applyFont="1" applyFill="1" applyBorder="1" applyAlignment="1" applyProtection="1">
      <alignment horizontal="center"/>
    </xf>
    <xf numFmtId="3" fontId="9" fillId="0" borderId="6" xfId="1" applyNumberFormat="1" applyFont="1" applyFill="1" applyBorder="1" applyAlignment="1" applyProtection="1">
      <alignment horizontal="center"/>
    </xf>
    <xf numFmtId="0" fontId="4" fillId="0" borderId="21" xfId="1" applyNumberFormat="1" applyFont="1" applyFill="1" applyBorder="1" applyAlignment="1" applyProtection="1">
      <alignment wrapText="1"/>
    </xf>
    <xf numFmtId="4" fontId="17" fillId="0" borderId="10" xfId="1" applyNumberFormat="1" applyFont="1" applyFill="1" applyBorder="1" applyAlignment="1" applyProtection="1"/>
    <xf numFmtId="4" fontId="9" fillId="0" borderId="3" xfId="1" applyNumberFormat="1" applyFont="1" applyFill="1" applyBorder="1" applyAlignment="1" applyProtection="1"/>
    <xf numFmtId="4" fontId="9" fillId="0" borderId="5" xfId="1" applyNumberFormat="1" applyFont="1" applyFill="1" applyBorder="1" applyAlignment="1" applyProtection="1"/>
    <xf numFmtId="4" fontId="9" fillId="0" borderId="6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>
      <alignment wrapText="1"/>
    </xf>
    <xf numFmtId="4" fontId="16" fillId="0" borderId="0" xfId="1" applyNumberFormat="1" applyFont="1" applyFill="1" applyBorder="1" applyAlignment="1" applyProtection="1"/>
    <xf numFmtId="4" fontId="9" fillId="23" borderId="9" xfId="1" applyNumberFormat="1" applyFont="1" applyFill="1" applyBorder="1" applyAlignment="1" applyProtection="1"/>
    <xf numFmtId="0" fontId="9" fillId="23" borderId="9" xfId="1" applyNumberFormat="1" applyFont="1" applyFill="1" applyBorder="1" applyAlignment="1" applyProtection="1">
      <alignment horizontal="center"/>
    </xf>
    <xf numFmtId="0" fontId="9" fillId="23" borderId="9" xfId="1" applyNumberFormat="1" applyFont="1" applyFill="1" applyBorder="1" applyAlignment="1" applyProtection="1">
      <alignment wrapText="1"/>
    </xf>
    <xf numFmtId="4" fontId="9" fillId="23" borderId="9" xfId="2" applyNumberFormat="1" applyFont="1" applyFill="1" applyBorder="1" applyAlignment="1" applyProtection="1"/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/>
    </xf>
    <xf numFmtId="0" fontId="6" fillId="3" borderId="22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/>
    </xf>
    <xf numFmtId="4" fontId="9" fillId="0" borderId="11" xfId="1" applyNumberFormat="1" applyFont="1" applyFill="1" applyBorder="1" applyAlignment="1" applyProtection="1"/>
    <xf numFmtId="4" fontId="9" fillId="0" borderId="10" xfId="1" applyNumberFormat="1" applyFont="1" applyFill="1" applyBorder="1" applyAlignment="1" applyProtection="1"/>
    <xf numFmtId="4" fontId="9" fillId="0" borderId="8" xfId="1" applyNumberFormat="1" applyFont="1" applyFill="1" applyBorder="1" applyAlignment="1" applyProtection="1"/>
    <xf numFmtId="4" fontId="9" fillId="0" borderId="1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4" fontId="6" fillId="0" borderId="0" xfId="2" applyNumberFormat="1" applyFont="1" applyFill="1" applyBorder="1" applyAlignment="1" applyProtection="1"/>
    <xf numFmtId="4" fontId="4" fillId="4" borderId="9" xfId="1" applyNumberFormat="1" applyFont="1" applyFill="1" applyBorder="1" applyAlignment="1" applyProtection="1"/>
    <xf numFmtId="0" fontId="5" fillId="3" borderId="22" xfId="1" applyNumberFormat="1" applyFont="1" applyFill="1" applyBorder="1" applyAlignment="1" applyProtection="1">
      <alignment horizontal="center" vertical="center" wrapText="1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0" fontId="3" fillId="0" borderId="24" xfId="1" applyNumberFormat="1" applyFont="1" applyFill="1" applyBorder="1" applyAlignment="1" applyProtection="1">
      <alignment horizontal="center" vertical="center"/>
    </xf>
  </cellXfs>
  <cellStyles count="5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40"/>
    <cellStyle name="Note" xfId="41"/>
    <cellStyle name="Obično" xfId="0" builtinId="0"/>
    <cellStyle name="Obično 2" xfId="1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 2" xfId="2"/>
    <cellStyle name="Zarez 2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2"/>
  <sheetViews>
    <sheetView tabSelected="1" topLeftCell="A79" workbookViewId="0">
      <selection activeCell="K62" sqref="K62"/>
    </sheetView>
  </sheetViews>
  <sheetFormatPr defaultColWidth="11.42578125" defaultRowHeight="12.75"/>
  <cols>
    <col min="1" max="1" width="8.85546875" style="35" bestFit="1" customWidth="1"/>
    <col min="2" max="2" width="38.7109375" style="36" customWidth="1"/>
    <col min="3" max="3" width="15.42578125" style="46" bestFit="1" customWidth="1"/>
    <col min="4" max="5" width="11.7109375" style="46" bestFit="1" customWidth="1"/>
    <col min="6" max="6" width="12.42578125" style="46" bestFit="1" customWidth="1"/>
    <col min="7" max="7" width="15.42578125" style="46" bestFit="1" customWidth="1"/>
    <col min="8" max="9" width="10.7109375" style="46" bestFit="1" customWidth="1"/>
    <col min="10" max="10" width="15.7109375" style="46" bestFit="1" customWidth="1"/>
    <col min="11" max="11" width="15.28515625" style="46" bestFit="1" customWidth="1"/>
    <col min="12" max="12" width="13.85546875" style="46" bestFit="1" customWidth="1"/>
    <col min="13" max="13" width="15.42578125" style="46" bestFit="1" customWidth="1"/>
    <col min="14" max="14" width="14.5703125" style="46" bestFit="1" customWidth="1"/>
    <col min="15" max="15" width="11.7109375" style="1" bestFit="1" customWidth="1"/>
    <col min="16" max="16384" width="11.42578125" style="1"/>
  </cols>
  <sheetData>
    <row r="1" spans="1:14" ht="24" customHeight="1" thickBot="1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4" customFormat="1" ht="57" thickBot="1">
      <c r="A2" s="2" t="s">
        <v>0</v>
      </c>
      <c r="B2" s="3" t="s">
        <v>1</v>
      </c>
      <c r="C2" s="66" t="s">
        <v>2</v>
      </c>
      <c r="D2" s="79" t="s">
        <v>3</v>
      </c>
      <c r="E2" s="80"/>
      <c r="F2" s="64" t="s">
        <v>4</v>
      </c>
      <c r="G2" s="64" t="s">
        <v>5</v>
      </c>
      <c r="H2" s="64" t="s">
        <v>6</v>
      </c>
      <c r="I2" s="70" t="s">
        <v>7</v>
      </c>
      <c r="J2" s="64" t="s">
        <v>8</v>
      </c>
      <c r="K2" s="70" t="s">
        <v>9</v>
      </c>
      <c r="L2" s="64" t="s">
        <v>95</v>
      </c>
      <c r="M2" s="70" t="s">
        <v>96</v>
      </c>
      <c r="N2" s="64" t="s">
        <v>97</v>
      </c>
    </row>
    <row r="3" spans="1:14" ht="13.5" thickBot="1">
      <c r="A3" s="5"/>
      <c r="B3" s="6"/>
      <c r="C3" s="67"/>
      <c r="D3" s="68">
        <v>90</v>
      </c>
      <c r="E3" s="69">
        <v>30</v>
      </c>
      <c r="F3" s="65">
        <v>20</v>
      </c>
      <c r="G3" s="65">
        <v>10</v>
      </c>
      <c r="H3" s="65">
        <v>40</v>
      </c>
      <c r="I3" s="71">
        <v>50</v>
      </c>
      <c r="J3" s="65">
        <v>60</v>
      </c>
      <c r="K3" s="71">
        <v>70</v>
      </c>
      <c r="L3" s="65">
        <v>80</v>
      </c>
      <c r="M3" s="71">
        <v>81</v>
      </c>
      <c r="N3" s="65">
        <v>82</v>
      </c>
    </row>
    <row r="4" spans="1:14" ht="13.5" thickBot="1">
      <c r="A4" s="5"/>
      <c r="B4" s="6"/>
      <c r="C4" s="67"/>
      <c r="D4" s="68" t="s">
        <v>10</v>
      </c>
      <c r="E4" s="69" t="s">
        <v>11</v>
      </c>
      <c r="F4" s="65">
        <v>3211</v>
      </c>
      <c r="G4" s="65" t="s">
        <v>12</v>
      </c>
      <c r="H4" s="65">
        <v>5211</v>
      </c>
      <c r="I4" s="71">
        <v>6211</v>
      </c>
      <c r="J4" s="65">
        <v>7311</v>
      </c>
      <c r="K4" s="71">
        <v>8311</v>
      </c>
      <c r="L4" s="65">
        <v>383</v>
      </c>
      <c r="M4" s="71">
        <v>483</v>
      </c>
      <c r="N4" s="65">
        <v>582</v>
      </c>
    </row>
    <row r="5" spans="1:14" s="4" customFormat="1" ht="15">
      <c r="A5" s="7"/>
      <c r="B5" s="8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>
      <c r="A6" s="10"/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4" customFormat="1" ht="25.5">
      <c r="A7" s="13" t="s">
        <v>15</v>
      </c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20" customFormat="1" ht="25.5">
      <c r="A8" s="18" t="s">
        <v>17</v>
      </c>
      <c r="B8" s="19" t="s">
        <v>51</v>
      </c>
      <c r="C8" s="60">
        <f>SUM(C9:C44)</f>
        <v>53171906.700000003</v>
      </c>
      <c r="D8" s="60">
        <f>SUM(D9:D44)</f>
        <v>0</v>
      </c>
      <c r="E8" s="60">
        <f t="shared" ref="E8:L8" si="0">SUM(E9:E44)</f>
        <v>0</v>
      </c>
      <c r="F8" s="60">
        <f t="shared" si="0"/>
        <v>0</v>
      </c>
      <c r="G8" s="60">
        <f t="shared" si="0"/>
        <v>50051890.000000007</v>
      </c>
      <c r="H8" s="60">
        <f t="shared" si="0"/>
        <v>130000</v>
      </c>
      <c r="I8" s="60">
        <f t="shared" si="0"/>
        <v>400000</v>
      </c>
      <c r="J8" s="60">
        <f t="shared" si="0"/>
        <v>480000</v>
      </c>
      <c r="K8" s="60">
        <f t="shared" si="0"/>
        <v>0</v>
      </c>
      <c r="L8" s="60">
        <f t="shared" si="0"/>
        <v>1393086.19</v>
      </c>
      <c r="M8" s="60">
        <f t="shared" ref="M8:N8" si="1">SUM(M9:M44)</f>
        <v>642404.38</v>
      </c>
      <c r="N8" s="60">
        <f t="shared" si="1"/>
        <v>74526.13</v>
      </c>
    </row>
    <row r="9" spans="1:14">
      <c r="A9" s="16">
        <v>3111</v>
      </c>
      <c r="B9" s="17" t="s">
        <v>18</v>
      </c>
      <c r="C9" s="12">
        <f>SUM(D9:N9)</f>
        <v>22269200</v>
      </c>
      <c r="D9" s="12"/>
      <c r="E9" s="12"/>
      <c r="F9" s="12"/>
      <c r="G9" s="21">
        <f>23419200-H9-N9-G46</f>
        <v>22064673.870000001</v>
      </c>
      <c r="H9" s="26">
        <f>130000</f>
        <v>130000</v>
      </c>
      <c r="I9" s="12"/>
      <c r="J9" s="12"/>
      <c r="K9" s="12"/>
      <c r="L9" s="22"/>
      <c r="M9" s="22"/>
      <c r="N9" s="22">
        <v>74526.13</v>
      </c>
    </row>
    <row r="10" spans="1:14">
      <c r="A10" s="16">
        <v>3112</v>
      </c>
      <c r="B10" s="17" t="s">
        <v>52</v>
      </c>
      <c r="C10" s="12">
        <f t="shared" ref="C10:C44" si="2">SUM(D10:N10)</f>
        <v>0</v>
      </c>
      <c r="D10" s="12"/>
      <c r="E10" s="12"/>
      <c r="F10" s="12"/>
      <c r="G10" s="21">
        <v>0</v>
      </c>
      <c r="H10" s="12"/>
      <c r="I10" s="12"/>
      <c r="J10" s="12"/>
      <c r="K10" s="12"/>
      <c r="L10" s="22"/>
      <c r="M10" s="22"/>
      <c r="N10" s="22"/>
    </row>
    <row r="11" spans="1:14">
      <c r="A11" s="16">
        <v>3113</v>
      </c>
      <c r="B11" s="17" t="s">
        <v>53</v>
      </c>
      <c r="C11" s="12">
        <f t="shared" si="2"/>
        <v>810000</v>
      </c>
      <c r="D11" s="12"/>
      <c r="E11" s="12"/>
      <c r="F11" s="12"/>
      <c r="G11" s="21">
        <v>810000</v>
      </c>
      <c r="H11" s="12"/>
      <c r="I11" s="12"/>
      <c r="J11" s="12"/>
      <c r="K11" s="12"/>
      <c r="L11" s="22"/>
      <c r="M11" s="22"/>
      <c r="N11" s="22"/>
    </row>
    <row r="12" spans="1:14">
      <c r="A12" s="16">
        <v>3114</v>
      </c>
      <c r="B12" s="17" t="s">
        <v>54</v>
      </c>
      <c r="C12" s="12">
        <f t="shared" si="2"/>
        <v>2965000</v>
      </c>
      <c r="D12" s="12"/>
      <c r="E12" s="12"/>
      <c r="F12" s="12"/>
      <c r="G12" s="21">
        <f>3090000-G47</f>
        <v>2965000</v>
      </c>
      <c r="H12" s="12"/>
      <c r="I12" s="12"/>
      <c r="J12" s="12"/>
      <c r="K12" s="12"/>
      <c r="L12" s="23"/>
      <c r="M12" s="23"/>
      <c r="N12" s="23"/>
    </row>
    <row r="13" spans="1:14">
      <c r="A13" s="16">
        <v>3121</v>
      </c>
      <c r="B13" s="17" t="s">
        <v>19</v>
      </c>
      <c r="C13" s="12">
        <f t="shared" si="2"/>
        <v>1230000</v>
      </c>
      <c r="D13" s="12"/>
      <c r="E13" s="12"/>
      <c r="F13" s="12"/>
      <c r="G13" s="21">
        <f>1260000-G48</f>
        <v>1230000</v>
      </c>
      <c r="H13" s="12"/>
      <c r="I13" s="12"/>
      <c r="J13" s="12"/>
      <c r="K13" s="12"/>
      <c r="L13" s="22"/>
      <c r="M13" s="22"/>
      <c r="N13" s="22"/>
    </row>
    <row r="14" spans="1:14">
      <c r="A14" s="16">
        <v>3131</v>
      </c>
      <c r="B14" s="17" t="s">
        <v>20</v>
      </c>
      <c r="C14" s="12">
        <f t="shared" si="2"/>
        <v>0</v>
      </c>
      <c r="D14" s="12"/>
      <c r="E14" s="12"/>
      <c r="F14" s="12"/>
      <c r="G14" s="21">
        <v>0</v>
      </c>
      <c r="H14" s="12"/>
      <c r="I14" s="12"/>
      <c r="J14" s="12"/>
      <c r="K14" s="12"/>
      <c r="L14" s="22"/>
      <c r="M14" s="22"/>
      <c r="N14" s="22"/>
    </row>
    <row r="15" spans="1:14">
      <c r="A15" s="16">
        <v>3132</v>
      </c>
      <c r="B15" s="17" t="s">
        <v>22</v>
      </c>
      <c r="C15" s="12">
        <f t="shared" si="2"/>
        <v>4311055</v>
      </c>
      <c r="D15" s="12"/>
      <c r="E15" s="12"/>
      <c r="F15" s="12"/>
      <c r="G15" s="21">
        <f>4521055-G50</f>
        <v>4311055</v>
      </c>
      <c r="H15" s="12"/>
      <c r="I15" s="12"/>
      <c r="J15" s="12"/>
      <c r="K15" s="12"/>
      <c r="L15" s="22"/>
      <c r="M15" s="22"/>
      <c r="N15" s="22"/>
    </row>
    <row r="16" spans="1:14" ht="25.5">
      <c r="A16" s="16">
        <v>3133</v>
      </c>
      <c r="B16" s="17" t="s">
        <v>23</v>
      </c>
      <c r="C16" s="12">
        <f t="shared" si="2"/>
        <v>400</v>
      </c>
      <c r="D16" s="12"/>
      <c r="E16" s="12"/>
      <c r="F16" s="12"/>
      <c r="G16" s="21">
        <v>400</v>
      </c>
      <c r="H16" s="12"/>
      <c r="I16" s="21"/>
      <c r="J16" s="12"/>
      <c r="K16" s="12"/>
      <c r="L16" s="22"/>
      <c r="M16" s="22"/>
      <c r="N16" s="22"/>
    </row>
    <row r="17" spans="1:14">
      <c r="A17" s="16">
        <v>3211</v>
      </c>
      <c r="B17" s="17" t="s">
        <v>24</v>
      </c>
      <c r="C17" s="12">
        <f t="shared" si="2"/>
        <v>58000</v>
      </c>
      <c r="D17" s="12"/>
      <c r="E17" s="12"/>
      <c r="F17" s="12"/>
      <c r="G17" s="47">
        <f>58000-I17</f>
        <v>48000</v>
      </c>
      <c r="H17" s="12"/>
      <c r="I17" s="21">
        <v>10000</v>
      </c>
      <c r="J17" s="12"/>
      <c r="K17" s="12"/>
      <c r="L17" s="22"/>
      <c r="M17" s="22"/>
      <c r="N17" s="22"/>
    </row>
    <row r="18" spans="1:14" ht="25.5">
      <c r="A18" s="16">
        <v>3212</v>
      </c>
      <c r="B18" s="17" t="s">
        <v>25</v>
      </c>
      <c r="C18" s="12">
        <f t="shared" si="2"/>
        <v>696000</v>
      </c>
      <c r="D18" s="12"/>
      <c r="E18" s="12"/>
      <c r="F18" s="12"/>
      <c r="G18" s="21">
        <f>766000-G52</f>
        <v>696000</v>
      </c>
      <c r="H18" s="12"/>
      <c r="I18" s="21"/>
      <c r="J18" s="12"/>
      <c r="K18" s="12"/>
      <c r="L18" s="22"/>
      <c r="M18" s="22"/>
      <c r="N18" s="22"/>
    </row>
    <row r="19" spans="1:14">
      <c r="A19" s="16">
        <v>3213</v>
      </c>
      <c r="B19" s="17" t="s">
        <v>26</v>
      </c>
      <c r="C19" s="12">
        <f t="shared" si="2"/>
        <v>114000</v>
      </c>
      <c r="D19" s="12"/>
      <c r="E19" s="12"/>
      <c r="F19" s="12"/>
      <c r="G19" s="47">
        <f>114000-I19</f>
        <v>104000</v>
      </c>
      <c r="H19" s="12"/>
      <c r="I19" s="21">
        <v>10000</v>
      </c>
      <c r="J19" s="12"/>
      <c r="K19" s="12"/>
      <c r="L19" s="22"/>
      <c r="M19" s="22"/>
      <c r="N19" s="22"/>
    </row>
    <row r="20" spans="1:14">
      <c r="A20" s="16">
        <v>3214</v>
      </c>
      <c r="B20" s="17" t="s">
        <v>27</v>
      </c>
      <c r="C20" s="12">
        <f t="shared" si="2"/>
        <v>5000</v>
      </c>
      <c r="D20" s="12"/>
      <c r="E20" s="12"/>
      <c r="F20" s="12"/>
      <c r="G20" s="21">
        <v>5000</v>
      </c>
      <c r="H20" s="12"/>
      <c r="I20" s="21"/>
      <c r="J20" s="12"/>
      <c r="K20" s="12"/>
      <c r="L20" s="22"/>
      <c r="M20" s="22"/>
      <c r="N20" s="22"/>
    </row>
    <row r="21" spans="1:14">
      <c r="A21" s="16">
        <v>3221</v>
      </c>
      <c r="B21" s="17" t="s">
        <v>28</v>
      </c>
      <c r="C21" s="12">
        <f t="shared" si="2"/>
        <v>540000</v>
      </c>
      <c r="D21" s="12"/>
      <c r="E21" s="12"/>
      <c r="F21" s="12"/>
      <c r="G21" s="21">
        <v>540000</v>
      </c>
      <c r="H21" s="12"/>
      <c r="I21" s="21"/>
      <c r="J21" s="12"/>
      <c r="K21" s="12"/>
      <c r="L21" s="22"/>
      <c r="M21" s="22"/>
      <c r="N21" s="22"/>
    </row>
    <row r="22" spans="1:14">
      <c r="A22" s="16">
        <v>3222</v>
      </c>
      <c r="B22" s="17" t="s">
        <v>29</v>
      </c>
      <c r="C22" s="12">
        <f t="shared" si="2"/>
        <v>13020000</v>
      </c>
      <c r="D22" s="12"/>
      <c r="E22" s="12"/>
      <c r="F22" s="12"/>
      <c r="G22" s="47">
        <f>13020000-I22-J22</f>
        <v>12260000</v>
      </c>
      <c r="H22" s="12"/>
      <c r="I22" s="21">
        <v>380000</v>
      </c>
      <c r="J22" s="12">
        <v>380000</v>
      </c>
      <c r="K22" s="12"/>
      <c r="L22" s="22"/>
      <c r="M22" s="22"/>
      <c r="N22" s="22"/>
    </row>
    <row r="23" spans="1:14">
      <c r="A23" s="16">
        <v>3223</v>
      </c>
      <c r="B23" s="17" t="s">
        <v>30</v>
      </c>
      <c r="C23" s="12">
        <f t="shared" si="2"/>
        <v>1560000</v>
      </c>
      <c r="D23" s="12"/>
      <c r="E23" s="12"/>
      <c r="F23" s="12"/>
      <c r="G23" s="21">
        <v>1560000</v>
      </c>
      <c r="H23" s="12"/>
      <c r="I23" s="21"/>
      <c r="J23" s="12"/>
      <c r="K23" s="12"/>
      <c r="L23" s="22"/>
      <c r="M23" s="22"/>
      <c r="N23" s="22"/>
    </row>
    <row r="24" spans="1:14" ht="25.5">
      <c r="A24" s="16">
        <v>3224</v>
      </c>
      <c r="B24" s="17" t="s">
        <v>31</v>
      </c>
      <c r="C24" s="12">
        <f t="shared" si="2"/>
        <v>240000</v>
      </c>
      <c r="D24" s="12"/>
      <c r="E24" s="12"/>
      <c r="F24" s="12"/>
      <c r="G24" s="21">
        <v>240000</v>
      </c>
      <c r="H24" s="12"/>
      <c r="I24" s="12"/>
      <c r="J24" s="12"/>
      <c r="K24" s="12"/>
      <c r="L24" s="22"/>
      <c r="M24" s="22"/>
      <c r="N24" s="22"/>
    </row>
    <row r="25" spans="1:14">
      <c r="A25" s="16">
        <v>3225</v>
      </c>
      <c r="B25" s="17" t="s">
        <v>32</v>
      </c>
      <c r="C25" s="12">
        <f t="shared" si="2"/>
        <v>168000</v>
      </c>
      <c r="D25" s="12"/>
      <c r="E25" s="12"/>
      <c r="F25" s="12"/>
      <c r="G25" s="21">
        <f>168000-M25</f>
        <v>148000</v>
      </c>
      <c r="H25" s="12"/>
      <c r="I25" s="12"/>
      <c r="J25" s="12"/>
      <c r="K25" s="12"/>
      <c r="L25" s="22"/>
      <c r="M25" s="22">
        <v>20000</v>
      </c>
      <c r="N25" s="22"/>
    </row>
    <row r="26" spans="1:14">
      <c r="A26" s="16">
        <v>3227</v>
      </c>
      <c r="B26" s="17" t="s">
        <v>33</v>
      </c>
      <c r="C26" s="12">
        <f t="shared" si="2"/>
        <v>100000</v>
      </c>
      <c r="D26" s="12"/>
      <c r="E26" s="12"/>
      <c r="F26" s="12"/>
      <c r="G26" s="21">
        <v>100000</v>
      </c>
      <c r="H26" s="12"/>
      <c r="I26" s="12"/>
      <c r="J26" s="12"/>
      <c r="K26" s="12"/>
      <c r="L26" s="22"/>
      <c r="M26" s="22"/>
      <c r="N26" s="22"/>
    </row>
    <row r="27" spans="1:14">
      <c r="A27" s="16">
        <v>3231</v>
      </c>
      <c r="B27" s="17" t="s">
        <v>34</v>
      </c>
      <c r="C27" s="12">
        <f t="shared" si="2"/>
        <v>178000</v>
      </c>
      <c r="D27" s="12"/>
      <c r="E27" s="12"/>
      <c r="F27" s="12"/>
      <c r="G27" s="21">
        <v>178000</v>
      </c>
      <c r="H27" s="12"/>
      <c r="I27" s="12"/>
      <c r="J27" s="21"/>
      <c r="K27" s="12"/>
      <c r="L27" s="22"/>
      <c r="M27" s="22"/>
      <c r="N27" s="22"/>
    </row>
    <row r="28" spans="1:14">
      <c r="A28" s="16">
        <v>3232</v>
      </c>
      <c r="B28" s="17" t="s">
        <v>35</v>
      </c>
      <c r="C28" s="12">
        <f t="shared" si="2"/>
        <v>1980251.6999999997</v>
      </c>
      <c r="D28" s="12"/>
      <c r="E28" s="12"/>
      <c r="F28" s="12"/>
      <c r="G28" s="47">
        <f>1980251.7-J28-L28-M28</f>
        <v>224965.13</v>
      </c>
      <c r="H28" s="12"/>
      <c r="I28" s="12"/>
      <c r="J28" s="21">
        <v>100000</v>
      </c>
      <c r="K28" s="12"/>
      <c r="L28" s="22">
        <v>1393086.19</v>
      </c>
      <c r="M28" s="22">
        <v>262200.38</v>
      </c>
      <c r="N28" s="22"/>
    </row>
    <row r="29" spans="1:14" ht="15.75" customHeight="1">
      <c r="A29" s="16">
        <v>3233</v>
      </c>
      <c r="B29" s="17" t="s">
        <v>36</v>
      </c>
      <c r="C29" s="12">
        <f t="shared" si="2"/>
        <v>120000</v>
      </c>
      <c r="D29" s="12"/>
      <c r="E29" s="12"/>
      <c r="F29" s="12"/>
      <c r="G29" s="21">
        <v>120000</v>
      </c>
      <c r="H29" s="12"/>
      <c r="I29" s="12"/>
      <c r="J29" s="21"/>
      <c r="K29" s="12"/>
      <c r="L29" s="25"/>
      <c r="M29" s="25"/>
      <c r="N29" s="25"/>
    </row>
    <row r="30" spans="1:14">
      <c r="A30" s="16">
        <v>3234</v>
      </c>
      <c r="B30" s="17" t="s">
        <v>37</v>
      </c>
      <c r="C30" s="12">
        <f t="shared" si="2"/>
        <v>615000</v>
      </c>
      <c r="D30" s="12"/>
      <c r="E30" s="12"/>
      <c r="F30" s="12"/>
      <c r="G30" s="21">
        <v>615000</v>
      </c>
      <c r="H30" s="12"/>
      <c r="I30" s="12"/>
      <c r="J30" s="21"/>
      <c r="K30" s="12"/>
      <c r="L30" s="12"/>
      <c r="M30" s="12"/>
      <c r="N30" s="12"/>
    </row>
    <row r="31" spans="1:14">
      <c r="A31" s="16">
        <v>3235</v>
      </c>
      <c r="B31" s="17" t="s">
        <v>38</v>
      </c>
      <c r="C31" s="12">
        <f t="shared" si="2"/>
        <v>475000</v>
      </c>
      <c r="D31" s="12"/>
      <c r="E31" s="12"/>
      <c r="F31" s="12"/>
      <c r="G31" s="21">
        <f>475000-M31</f>
        <v>225000</v>
      </c>
      <c r="H31" s="12"/>
      <c r="I31" s="12"/>
      <c r="J31" s="21"/>
      <c r="K31" s="12"/>
      <c r="L31" s="26"/>
      <c r="M31" s="26">
        <v>250000</v>
      </c>
      <c r="N31" s="26"/>
    </row>
    <row r="32" spans="1:14">
      <c r="A32" s="16">
        <v>3236</v>
      </c>
      <c r="B32" s="17" t="s">
        <v>39</v>
      </c>
      <c r="C32" s="12">
        <f t="shared" si="2"/>
        <v>362000</v>
      </c>
      <c r="D32" s="12"/>
      <c r="E32" s="12"/>
      <c r="F32" s="12"/>
      <c r="G32" s="21">
        <v>362000</v>
      </c>
      <c r="H32" s="12"/>
      <c r="I32" s="12"/>
      <c r="J32" s="21"/>
      <c r="K32" s="12"/>
      <c r="L32" s="26"/>
      <c r="M32" s="26"/>
      <c r="N32" s="26"/>
    </row>
    <row r="33" spans="1:14">
      <c r="A33" s="16">
        <v>3237</v>
      </c>
      <c r="B33" s="17" t="s">
        <v>40</v>
      </c>
      <c r="C33" s="12">
        <f t="shared" si="2"/>
        <v>405000</v>
      </c>
      <c r="D33" s="12"/>
      <c r="E33" s="12"/>
      <c r="F33" s="12"/>
      <c r="G33" s="21">
        <f>405000-M33</f>
        <v>360000</v>
      </c>
      <c r="H33" s="12"/>
      <c r="I33" s="12"/>
      <c r="J33" s="21"/>
      <c r="K33" s="12"/>
      <c r="L33" s="26"/>
      <c r="M33" s="26">
        <v>45000</v>
      </c>
      <c r="N33" s="26"/>
    </row>
    <row r="34" spans="1:14">
      <c r="A34" s="16">
        <v>3238</v>
      </c>
      <c r="B34" s="17" t="s">
        <v>41</v>
      </c>
      <c r="C34" s="12">
        <f t="shared" si="2"/>
        <v>376000</v>
      </c>
      <c r="D34" s="12"/>
      <c r="E34" s="12"/>
      <c r="F34" s="12"/>
      <c r="G34" s="21">
        <f>376000-M34</f>
        <v>310796</v>
      </c>
      <c r="H34" s="12"/>
      <c r="I34" s="12"/>
      <c r="J34" s="21"/>
      <c r="K34" s="12"/>
      <c r="L34" s="27"/>
      <c r="M34" s="27">
        <v>65204</v>
      </c>
      <c r="N34" s="27"/>
    </row>
    <row r="35" spans="1:14">
      <c r="A35" s="16">
        <v>3239</v>
      </c>
      <c r="B35" s="17" t="s">
        <v>42</v>
      </c>
      <c r="C35" s="12">
        <f t="shared" si="2"/>
        <v>160000</v>
      </c>
      <c r="D35" s="12"/>
      <c r="E35" s="12"/>
      <c r="F35" s="12"/>
      <c r="G35" s="21">
        <v>160000</v>
      </c>
      <c r="H35" s="12"/>
      <c r="I35" s="12"/>
      <c r="J35" s="21"/>
      <c r="K35" s="12"/>
      <c r="L35" s="26"/>
      <c r="M35" s="26"/>
      <c r="N35" s="26"/>
    </row>
    <row r="36" spans="1:14">
      <c r="A36" s="16">
        <v>3241</v>
      </c>
      <c r="B36" s="17" t="s">
        <v>55</v>
      </c>
      <c r="C36" s="12">
        <f t="shared" si="2"/>
        <v>36000</v>
      </c>
      <c r="D36" s="12"/>
      <c r="E36" s="12"/>
      <c r="F36" s="12"/>
      <c r="G36" s="21">
        <v>36000</v>
      </c>
      <c r="H36" s="28"/>
      <c r="I36" s="12"/>
      <c r="J36" s="21"/>
      <c r="K36" s="12"/>
      <c r="L36" s="12"/>
      <c r="M36" s="12"/>
      <c r="N36" s="12"/>
    </row>
    <row r="37" spans="1:14">
      <c r="A37" s="16">
        <v>3291</v>
      </c>
      <c r="B37" s="17" t="s">
        <v>43</v>
      </c>
      <c r="C37" s="12">
        <f t="shared" si="2"/>
        <v>47000</v>
      </c>
      <c r="D37" s="12"/>
      <c r="E37" s="12"/>
      <c r="F37" s="12"/>
      <c r="G37" s="21">
        <v>47000</v>
      </c>
      <c r="H37" s="12"/>
      <c r="I37" s="12"/>
      <c r="J37" s="21"/>
      <c r="K37" s="12"/>
      <c r="L37" s="12"/>
      <c r="M37" s="12"/>
      <c r="N37" s="12"/>
    </row>
    <row r="38" spans="1:14">
      <c r="A38" s="16">
        <v>3292</v>
      </c>
      <c r="B38" s="17" t="s">
        <v>44</v>
      </c>
      <c r="C38" s="12">
        <f t="shared" si="2"/>
        <v>176000</v>
      </c>
      <c r="D38" s="12"/>
      <c r="E38" s="12"/>
      <c r="F38" s="12"/>
      <c r="G38" s="21">
        <v>176000</v>
      </c>
      <c r="H38" s="12"/>
      <c r="I38" s="12"/>
      <c r="J38" s="21"/>
      <c r="K38" s="12"/>
      <c r="L38" s="12"/>
      <c r="M38" s="12"/>
      <c r="N38" s="12"/>
    </row>
    <row r="39" spans="1:14">
      <c r="A39" s="16">
        <v>3293</v>
      </c>
      <c r="B39" s="17" t="s">
        <v>45</v>
      </c>
      <c r="C39" s="12">
        <f t="shared" si="2"/>
        <v>0</v>
      </c>
      <c r="D39" s="12"/>
      <c r="E39" s="12"/>
      <c r="F39" s="12"/>
      <c r="G39" s="21"/>
      <c r="H39" s="12"/>
      <c r="I39" s="12"/>
      <c r="J39" s="21"/>
      <c r="K39" s="12"/>
      <c r="L39" s="12"/>
      <c r="M39" s="12"/>
      <c r="N39" s="12"/>
    </row>
    <row r="40" spans="1:14">
      <c r="A40" s="16">
        <v>3294</v>
      </c>
      <c r="B40" s="17" t="s">
        <v>46</v>
      </c>
      <c r="C40" s="12">
        <f t="shared" si="2"/>
        <v>19000</v>
      </c>
      <c r="D40" s="12"/>
      <c r="E40" s="12"/>
      <c r="F40" s="12"/>
      <c r="G40" s="21">
        <v>19000</v>
      </c>
      <c r="H40" s="12"/>
      <c r="I40" s="12"/>
      <c r="J40" s="12"/>
      <c r="K40" s="12"/>
      <c r="L40" s="12"/>
      <c r="M40" s="12"/>
      <c r="N40" s="12"/>
    </row>
    <row r="41" spans="1:14">
      <c r="A41" s="16">
        <v>3295</v>
      </c>
      <c r="B41" s="17" t="s">
        <v>47</v>
      </c>
      <c r="C41" s="12">
        <f t="shared" si="2"/>
        <v>46000</v>
      </c>
      <c r="D41" s="12"/>
      <c r="E41" s="12"/>
      <c r="F41" s="12"/>
      <c r="G41" s="21">
        <v>46000</v>
      </c>
      <c r="H41" s="12"/>
      <c r="I41" s="12"/>
      <c r="J41" s="12"/>
      <c r="K41" s="12"/>
      <c r="L41" s="12"/>
      <c r="M41" s="12"/>
      <c r="N41" s="12"/>
    </row>
    <row r="42" spans="1:14">
      <c r="A42" s="16">
        <v>3299</v>
      </c>
      <c r="B42" s="17" t="s">
        <v>48</v>
      </c>
      <c r="C42" s="12">
        <f t="shared" si="2"/>
        <v>18000</v>
      </c>
      <c r="D42" s="12"/>
      <c r="E42" s="12"/>
      <c r="F42" s="12"/>
      <c r="G42" s="21">
        <v>18000</v>
      </c>
      <c r="H42" s="12"/>
      <c r="I42" s="21"/>
      <c r="J42" s="12"/>
      <c r="K42" s="12"/>
      <c r="L42" s="12"/>
      <c r="M42" s="12"/>
      <c r="N42" s="12"/>
    </row>
    <row r="43" spans="1:14">
      <c r="A43" s="16">
        <v>3431</v>
      </c>
      <c r="B43" s="17" t="s">
        <v>49</v>
      </c>
      <c r="C43" s="12">
        <f t="shared" si="2"/>
        <v>12000</v>
      </c>
      <c r="D43" s="12"/>
      <c r="E43" s="12"/>
      <c r="F43" s="12"/>
      <c r="G43" s="21">
        <v>12000</v>
      </c>
      <c r="H43" s="12"/>
      <c r="I43" s="12"/>
      <c r="J43" s="12"/>
      <c r="K43" s="12"/>
      <c r="L43" s="12"/>
      <c r="M43" s="12"/>
      <c r="N43" s="12"/>
    </row>
    <row r="44" spans="1:14">
      <c r="A44" s="16">
        <v>3434</v>
      </c>
      <c r="B44" s="17" t="s">
        <v>50</v>
      </c>
      <c r="C44" s="12">
        <f t="shared" si="2"/>
        <v>60000</v>
      </c>
      <c r="D44" s="12"/>
      <c r="E44" s="12"/>
      <c r="F44" s="12"/>
      <c r="G44" s="21">
        <v>60000</v>
      </c>
      <c r="H44" s="12"/>
      <c r="I44" s="12"/>
      <c r="J44" s="12"/>
      <c r="K44" s="12"/>
      <c r="L44" s="12"/>
      <c r="M44" s="12"/>
      <c r="N44" s="12"/>
    </row>
    <row r="45" spans="1:14" s="20" customFormat="1">
      <c r="A45" s="61" t="s">
        <v>17</v>
      </c>
      <c r="B45" s="62" t="s">
        <v>56</v>
      </c>
      <c r="C45" s="63">
        <f>SUM(C46:C52)</f>
        <v>1585000</v>
      </c>
      <c r="D45" s="63">
        <f>SUM(D46:D52)</f>
        <v>0</v>
      </c>
      <c r="E45" s="63">
        <f t="shared" ref="E45:L45" si="3">SUM(E46:E52)</f>
        <v>0</v>
      </c>
      <c r="F45" s="63">
        <f t="shared" si="3"/>
        <v>0</v>
      </c>
      <c r="G45" s="63">
        <f t="shared" si="3"/>
        <v>1585000</v>
      </c>
      <c r="H45" s="63">
        <f t="shared" si="3"/>
        <v>0</v>
      </c>
      <c r="I45" s="63">
        <f t="shared" si="3"/>
        <v>0</v>
      </c>
      <c r="J45" s="63">
        <f t="shared" si="3"/>
        <v>0</v>
      </c>
      <c r="K45" s="63">
        <f t="shared" si="3"/>
        <v>0</v>
      </c>
      <c r="L45" s="63">
        <f t="shared" si="3"/>
        <v>0</v>
      </c>
      <c r="M45" s="63">
        <f t="shared" ref="M45:N45" si="4">SUM(M46:M52)</f>
        <v>0</v>
      </c>
      <c r="N45" s="63">
        <f t="shared" si="4"/>
        <v>0</v>
      </c>
    </row>
    <row r="46" spans="1:14">
      <c r="A46" s="16">
        <v>3111</v>
      </c>
      <c r="B46" s="17" t="s">
        <v>18</v>
      </c>
      <c r="C46" s="12">
        <f>SUM(D46:L46)</f>
        <v>1150000</v>
      </c>
      <c r="D46" s="12"/>
      <c r="E46" s="12"/>
      <c r="F46" s="12"/>
      <c r="G46" s="21">
        <f>1190000-40000</f>
        <v>1150000</v>
      </c>
      <c r="H46" s="12"/>
      <c r="I46" s="12"/>
      <c r="J46" s="12"/>
      <c r="K46" s="12"/>
      <c r="L46" s="12"/>
      <c r="M46" s="12"/>
      <c r="N46" s="12"/>
    </row>
    <row r="47" spans="1:14">
      <c r="A47" s="16">
        <v>3114</v>
      </c>
      <c r="B47" s="17" t="s">
        <v>57</v>
      </c>
      <c r="C47" s="12">
        <f t="shared" ref="C47:C52" si="5">SUM(D47:L47)</f>
        <v>125000</v>
      </c>
      <c r="D47" s="12"/>
      <c r="E47" s="12"/>
      <c r="F47" s="12"/>
      <c r="G47" s="21">
        <v>125000</v>
      </c>
      <c r="H47" s="12"/>
      <c r="I47" s="12"/>
      <c r="J47" s="12"/>
      <c r="K47" s="12"/>
      <c r="L47" s="12"/>
      <c r="M47" s="12"/>
      <c r="N47" s="12"/>
    </row>
    <row r="48" spans="1:14">
      <c r="A48" s="16">
        <v>3121</v>
      </c>
      <c r="B48" s="17" t="s">
        <v>19</v>
      </c>
      <c r="C48" s="12">
        <f t="shared" si="5"/>
        <v>30000</v>
      </c>
      <c r="D48" s="12"/>
      <c r="E48" s="12"/>
      <c r="F48" s="12"/>
      <c r="G48" s="21">
        <v>30000</v>
      </c>
      <c r="H48" s="12"/>
      <c r="I48" s="12"/>
      <c r="J48" s="12"/>
      <c r="K48" s="12"/>
      <c r="L48" s="12"/>
      <c r="M48" s="12"/>
      <c r="N48" s="12"/>
    </row>
    <row r="49" spans="1:14">
      <c r="A49" s="16">
        <v>3131</v>
      </c>
      <c r="B49" s="29" t="s">
        <v>20</v>
      </c>
      <c r="C49" s="12">
        <f t="shared" si="5"/>
        <v>0</v>
      </c>
      <c r="D49" s="12"/>
      <c r="E49" s="12"/>
      <c r="F49" s="12"/>
      <c r="G49" s="21"/>
      <c r="H49" s="12"/>
      <c r="I49" s="12"/>
      <c r="J49" s="12"/>
      <c r="K49" s="12"/>
      <c r="L49" s="12"/>
      <c r="M49" s="12"/>
      <c r="N49" s="12"/>
    </row>
    <row r="50" spans="1:14">
      <c r="A50" s="16">
        <v>3132</v>
      </c>
      <c r="B50" s="17" t="s">
        <v>22</v>
      </c>
      <c r="C50" s="12">
        <f t="shared" si="5"/>
        <v>210000</v>
      </c>
      <c r="D50" s="12"/>
      <c r="E50" s="12"/>
      <c r="F50" s="12"/>
      <c r="G50" s="21">
        <v>210000</v>
      </c>
      <c r="H50" s="12"/>
      <c r="I50" s="12"/>
      <c r="J50" s="12"/>
      <c r="K50" s="12"/>
      <c r="L50" s="12"/>
      <c r="M50" s="12"/>
      <c r="N50" s="12"/>
    </row>
    <row r="51" spans="1:14" ht="25.5">
      <c r="A51" s="16">
        <v>3133</v>
      </c>
      <c r="B51" s="29" t="s">
        <v>23</v>
      </c>
      <c r="C51" s="12">
        <f t="shared" si="5"/>
        <v>0</v>
      </c>
      <c r="D51" s="12"/>
      <c r="E51" s="12"/>
      <c r="F51" s="12"/>
      <c r="G51" s="21"/>
      <c r="H51" s="12"/>
      <c r="I51" s="12"/>
      <c r="J51" s="12"/>
      <c r="K51" s="12"/>
      <c r="L51" s="12"/>
      <c r="M51" s="12"/>
      <c r="N51" s="12"/>
    </row>
    <row r="52" spans="1:14" ht="25.5">
      <c r="A52" s="16">
        <v>3212</v>
      </c>
      <c r="B52" s="17" t="s">
        <v>25</v>
      </c>
      <c r="C52" s="12">
        <f t="shared" si="5"/>
        <v>70000</v>
      </c>
      <c r="D52" s="12"/>
      <c r="E52" s="12"/>
      <c r="F52" s="12"/>
      <c r="G52" s="21">
        <v>70000</v>
      </c>
      <c r="H52" s="12"/>
      <c r="I52" s="12"/>
      <c r="J52" s="12"/>
      <c r="K52" s="12"/>
      <c r="L52" s="12"/>
      <c r="M52" s="12"/>
      <c r="N52" s="12"/>
    </row>
    <row r="53" spans="1:14">
      <c r="A53" s="16"/>
      <c r="B53" s="17"/>
      <c r="C53" s="12"/>
      <c r="D53" s="12"/>
      <c r="E53" s="12"/>
      <c r="F53" s="12"/>
      <c r="G53" s="21"/>
      <c r="H53" s="12"/>
      <c r="I53" s="12"/>
      <c r="J53" s="12"/>
      <c r="K53" s="12"/>
      <c r="L53" s="12"/>
      <c r="M53" s="12"/>
      <c r="N53" s="12"/>
    </row>
    <row r="54" spans="1:14" ht="25.5">
      <c r="A54" s="30" t="s">
        <v>17</v>
      </c>
      <c r="B54" s="31" t="s">
        <v>58</v>
      </c>
      <c r="C54" s="63">
        <f t="shared" ref="C54:L54" si="6">SUM(C55:C95)</f>
        <v>7800645</v>
      </c>
      <c r="D54" s="63">
        <f t="shared" si="6"/>
        <v>0</v>
      </c>
      <c r="E54" s="63">
        <f t="shared" si="6"/>
        <v>0</v>
      </c>
      <c r="F54" s="63">
        <f t="shared" si="6"/>
        <v>7800645</v>
      </c>
      <c r="G54" s="63">
        <f t="shared" si="6"/>
        <v>0</v>
      </c>
      <c r="H54" s="63">
        <f t="shared" si="6"/>
        <v>0</v>
      </c>
      <c r="I54" s="63">
        <f t="shared" si="6"/>
        <v>0</v>
      </c>
      <c r="J54" s="63">
        <f t="shared" si="6"/>
        <v>0</v>
      </c>
      <c r="K54" s="63">
        <f t="shared" si="6"/>
        <v>0</v>
      </c>
      <c r="L54" s="63">
        <f t="shared" si="6"/>
        <v>0</v>
      </c>
      <c r="M54" s="63">
        <f t="shared" ref="M54:N54" si="7">SUM(M55:M95)</f>
        <v>0</v>
      </c>
      <c r="N54" s="63">
        <f t="shared" si="7"/>
        <v>0</v>
      </c>
    </row>
    <row r="55" spans="1:14">
      <c r="A55" s="16">
        <v>3111</v>
      </c>
      <c r="B55" s="17" t="s">
        <v>18</v>
      </c>
      <c r="C55" s="12">
        <f>SUM(D55:L55)</f>
        <v>3990800</v>
      </c>
      <c r="D55" s="12"/>
      <c r="E55" s="12"/>
      <c r="F55" s="21">
        <v>3990800</v>
      </c>
      <c r="G55" s="12"/>
      <c r="H55" s="12"/>
      <c r="I55" s="12"/>
      <c r="J55" s="12"/>
      <c r="K55" s="12"/>
      <c r="L55" s="21"/>
      <c r="M55" s="21"/>
      <c r="N55" s="21"/>
    </row>
    <row r="56" spans="1:14">
      <c r="A56" s="16">
        <v>3112</v>
      </c>
      <c r="B56" s="17" t="s">
        <v>52</v>
      </c>
      <c r="C56" s="12">
        <f t="shared" ref="C56:C95" si="8">SUM(D56:L56)</f>
        <v>0</v>
      </c>
      <c r="D56" s="12"/>
      <c r="E56" s="12"/>
      <c r="F56" s="21"/>
      <c r="G56" s="12"/>
      <c r="H56" s="12"/>
      <c r="I56" s="12"/>
      <c r="J56" s="12"/>
      <c r="K56" s="12"/>
      <c r="L56" s="21"/>
      <c r="M56" s="21"/>
      <c r="N56" s="21"/>
    </row>
    <row r="57" spans="1:14">
      <c r="A57" s="16">
        <v>3113</v>
      </c>
      <c r="B57" s="17" t="s">
        <v>53</v>
      </c>
      <c r="C57" s="12">
        <f t="shared" si="8"/>
        <v>0</v>
      </c>
      <c r="D57" s="12"/>
      <c r="E57" s="12"/>
      <c r="F57" s="21">
        <v>0</v>
      </c>
      <c r="G57" s="12"/>
      <c r="H57" s="12"/>
      <c r="I57" s="12"/>
      <c r="J57" s="12"/>
      <c r="K57" s="12"/>
      <c r="L57" s="21"/>
      <c r="M57" s="21"/>
      <c r="N57" s="21"/>
    </row>
    <row r="58" spans="1:14">
      <c r="A58" s="16">
        <v>3114</v>
      </c>
      <c r="B58" s="17" t="s">
        <v>54</v>
      </c>
      <c r="C58" s="12">
        <f t="shared" si="8"/>
        <v>110000</v>
      </c>
      <c r="D58" s="12"/>
      <c r="E58" s="12"/>
      <c r="F58" s="21">
        <v>110000</v>
      </c>
      <c r="G58" s="12"/>
      <c r="H58" s="12"/>
      <c r="I58" s="12"/>
      <c r="J58" s="12"/>
      <c r="K58" s="12"/>
      <c r="L58" s="21"/>
      <c r="M58" s="21"/>
      <c r="N58" s="21"/>
    </row>
    <row r="59" spans="1:14">
      <c r="A59" s="16">
        <v>3121</v>
      </c>
      <c r="B59" s="17" t="s">
        <v>19</v>
      </c>
      <c r="C59" s="12">
        <f t="shared" si="8"/>
        <v>60000</v>
      </c>
      <c r="D59" s="12"/>
      <c r="E59" s="12"/>
      <c r="F59" s="21">
        <v>60000</v>
      </c>
      <c r="G59" s="12"/>
      <c r="H59" s="12"/>
      <c r="I59" s="12"/>
      <c r="J59" s="12"/>
      <c r="K59" s="12"/>
      <c r="L59" s="21"/>
      <c r="M59" s="21"/>
      <c r="N59" s="21"/>
    </row>
    <row r="60" spans="1:14">
      <c r="A60" s="16">
        <v>3131</v>
      </c>
      <c r="B60" s="17" t="s">
        <v>20</v>
      </c>
      <c r="C60" s="12">
        <f t="shared" si="8"/>
        <v>0</v>
      </c>
      <c r="D60" s="12"/>
      <c r="E60" s="12"/>
      <c r="F60" s="21"/>
      <c r="G60" s="12"/>
      <c r="H60" s="12"/>
      <c r="I60" s="12"/>
      <c r="J60" s="12"/>
      <c r="K60" s="12"/>
      <c r="L60" s="12"/>
      <c r="M60" s="12"/>
      <c r="N60" s="12"/>
    </row>
    <row r="61" spans="1:14">
      <c r="A61" s="16">
        <v>3132</v>
      </c>
      <c r="B61" s="17" t="s">
        <v>22</v>
      </c>
      <c r="C61" s="12">
        <f t="shared" si="8"/>
        <v>663945</v>
      </c>
      <c r="D61" s="12"/>
      <c r="E61" s="12"/>
      <c r="F61" s="21">
        <v>663945</v>
      </c>
      <c r="G61" s="12"/>
      <c r="H61" s="12"/>
      <c r="I61" s="12"/>
      <c r="J61" s="12"/>
      <c r="K61" s="12"/>
      <c r="L61" s="12"/>
      <c r="M61" s="12"/>
      <c r="N61" s="12"/>
    </row>
    <row r="62" spans="1:14" ht="25.5">
      <c r="A62" s="16">
        <v>3133</v>
      </c>
      <c r="B62" s="17" t="s">
        <v>23</v>
      </c>
      <c r="C62" s="12">
        <f t="shared" si="8"/>
        <v>0</v>
      </c>
      <c r="D62" s="12"/>
      <c r="E62" s="12"/>
      <c r="F62" s="21">
        <v>0</v>
      </c>
      <c r="G62" s="12"/>
      <c r="H62" s="12"/>
      <c r="I62" s="12"/>
      <c r="J62" s="12"/>
      <c r="K62" s="12"/>
      <c r="L62" s="12"/>
      <c r="M62" s="12"/>
      <c r="N62" s="12"/>
    </row>
    <row r="63" spans="1:14">
      <c r="A63" s="16">
        <v>3211</v>
      </c>
      <c r="B63" s="17" t="s">
        <v>24</v>
      </c>
      <c r="C63" s="12">
        <f t="shared" si="8"/>
        <v>12000</v>
      </c>
      <c r="D63" s="12"/>
      <c r="E63" s="12"/>
      <c r="F63" s="21">
        <v>12000</v>
      </c>
      <c r="G63" s="12"/>
      <c r="H63" s="12"/>
      <c r="I63" s="12"/>
      <c r="J63" s="12"/>
      <c r="K63" s="12"/>
      <c r="L63" s="12"/>
      <c r="M63" s="12"/>
      <c r="N63" s="12"/>
    </row>
    <row r="64" spans="1:14" ht="25.5">
      <c r="A64" s="16">
        <v>3212</v>
      </c>
      <c r="B64" s="17" t="s">
        <v>25</v>
      </c>
      <c r="C64" s="12">
        <f t="shared" si="8"/>
        <v>184000</v>
      </c>
      <c r="D64" s="12"/>
      <c r="E64" s="12"/>
      <c r="F64" s="21">
        <v>184000</v>
      </c>
      <c r="G64" s="12"/>
      <c r="H64" s="12"/>
      <c r="I64" s="12"/>
      <c r="J64" s="12"/>
      <c r="K64" s="12"/>
      <c r="L64" s="12"/>
      <c r="M64" s="12"/>
      <c r="N64" s="12"/>
    </row>
    <row r="65" spans="1:14">
      <c r="A65" s="16">
        <v>3213</v>
      </c>
      <c r="B65" s="17" t="s">
        <v>26</v>
      </c>
      <c r="C65" s="12">
        <f t="shared" si="8"/>
        <v>16000</v>
      </c>
      <c r="D65" s="12"/>
      <c r="E65" s="12"/>
      <c r="F65" s="21">
        <v>16000</v>
      </c>
      <c r="G65" s="12"/>
      <c r="H65" s="12"/>
      <c r="I65" s="12"/>
      <c r="J65" s="12"/>
      <c r="K65" s="12"/>
      <c r="L65" s="12"/>
      <c r="M65" s="12"/>
      <c r="N65" s="12"/>
    </row>
    <row r="66" spans="1:14">
      <c r="A66" s="16">
        <v>3214</v>
      </c>
      <c r="B66" s="17" t="s">
        <v>27</v>
      </c>
      <c r="C66" s="12">
        <f t="shared" si="8"/>
        <v>0</v>
      </c>
      <c r="D66" s="12"/>
      <c r="E66" s="12"/>
      <c r="F66" s="21">
        <v>0</v>
      </c>
      <c r="G66" s="12"/>
      <c r="H66" s="12"/>
      <c r="I66" s="12"/>
      <c r="J66" s="12"/>
      <c r="K66" s="12"/>
      <c r="L66" s="12"/>
      <c r="M66" s="12"/>
      <c r="N66" s="12"/>
    </row>
    <row r="67" spans="1:14">
      <c r="A67" s="16">
        <v>3221</v>
      </c>
      <c r="B67" s="17" t="s">
        <v>28</v>
      </c>
      <c r="C67" s="12">
        <f t="shared" si="8"/>
        <v>140000</v>
      </c>
      <c r="D67" s="12"/>
      <c r="E67" s="12"/>
      <c r="F67" s="21">
        <v>140000</v>
      </c>
      <c r="G67" s="12"/>
      <c r="H67" s="12"/>
      <c r="I67" s="12"/>
      <c r="J67" s="12"/>
      <c r="K67" s="12"/>
      <c r="L67" s="12"/>
      <c r="M67" s="12"/>
      <c r="N67" s="12"/>
    </row>
    <row r="68" spans="1:14">
      <c r="A68" s="16">
        <v>3222</v>
      </c>
      <c r="B68" s="17" t="s">
        <v>59</v>
      </c>
      <c r="C68" s="12">
        <f t="shared" si="8"/>
        <v>480000</v>
      </c>
      <c r="D68" s="12"/>
      <c r="E68" s="12"/>
      <c r="F68" s="21">
        <v>480000</v>
      </c>
      <c r="G68" s="12"/>
      <c r="H68" s="12"/>
      <c r="I68" s="12"/>
      <c r="J68" s="12"/>
      <c r="K68" s="12"/>
      <c r="L68" s="12"/>
      <c r="M68" s="12"/>
      <c r="N68" s="12"/>
    </row>
    <row r="69" spans="1:14">
      <c r="A69" s="16">
        <v>3223</v>
      </c>
      <c r="B69" s="17" t="s">
        <v>30</v>
      </c>
      <c r="C69" s="12">
        <f t="shared" si="8"/>
        <v>540000</v>
      </c>
      <c r="D69" s="12"/>
      <c r="E69" s="12"/>
      <c r="F69" s="21">
        <v>540000</v>
      </c>
      <c r="G69" s="12"/>
      <c r="H69" s="12"/>
      <c r="I69" s="12"/>
      <c r="J69" s="12"/>
      <c r="K69" s="12"/>
      <c r="L69" s="12"/>
      <c r="M69" s="12"/>
      <c r="N69" s="12"/>
    </row>
    <row r="70" spans="1:14" ht="25.5">
      <c r="A70" s="16">
        <v>3224</v>
      </c>
      <c r="B70" s="17" t="s">
        <v>31</v>
      </c>
      <c r="C70" s="12">
        <f t="shared" si="8"/>
        <v>120000</v>
      </c>
      <c r="D70" s="12"/>
      <c r="E70" s="12"/>
      <c r="F70" s="21">
        <v>120000</v>
      </c>
      <c r="G70" s="12"/>
      <c r="H70" s="12"/>
      <c r="I70" s="12"/>
      <c r="J70" s="12"/>
      <c r="K70" s="12"/>
      <c r="L70" s="12"/>
      <c r="M70" s="12"/>
      <c r="N70" s="12"/>
    </row>
    <row r="71" spans="1:14">
      <c r="A71" s="16">
        <v>3225</v>
      </c>
      <c r="B71" s="17" t="s">
        <v>32</v>
      </c>
      <c r="C71" s="12">
        <f t="shared" si="8"/>
        <v>42000</v>
      </c>
      <c r="D71" s="12"/>
      <c r="E71" s="12"/>
      <c r="F71" s="21">
        <v>42000</v>
      </c>
      <c r="G71" s="12"/>
      <c r="H71" s="12"/>
      <c r="I71" s="12"/>
      <c r="J71" s="12"/>
      <c r="K71" s="12"/>
      <c r="L71" s="12"/>
      <c r="M71" s="12"/>
      <c r="N71" s="12"/>
    </row>
    <row r="72" spans="1:14">
      <c r="A72" s="16">
        <v>3227</v>
      </c>
      <c r="B72" s="17" t="s">
        <v>60</v>
      </c>
      <c r="C72" s="12">
        <f t="shared" si="8"/>
        <v>20000</v>
      </c>
      <c r="D72" s="12"/>
      <c r="E72" s="12"/>
      <c r="F72" s="21">
        <v>20000</v>
      </c>
      <c r="G72" s="12"/>
      <c r="H72" s="12"/>
      <c r="I72" s="12"/>
      <c r="J72" s="12"/>
      <c r="K72" s="12"/>
      <c r="L72" s="12"/>
      <c r="M72" s="12"/>
      <c r="N72" s="12"/>
    </row>
    <row r="73" spans="1:14">
      <c r="A73" s="16">
        <v>3231</v>
      </c>
      <c r="B73" s="17" t="s">
        <v>34</v>
      </c>
      <c r="C73" s="12">
        <f t="shared" si="8"/>
        <v>42000</v>
      </c>
      <c r="D73" s="12"/>
      <c r="E73" s="12"/>
      <c r="F73" s="21">
        <v>42000</v>
      </c>
      <c r="G73" s="12"/>
      <c r="H73" s="12"/>
      <c r="I73" s="12"/>
      <c r="J73" s="12"/>
      <c r="K73" s="12"/>
      <c r="L73" s="12"/>
      <c r="M73" s="12"/>
      <c r="N73" s="12"/>
    </row>
    <row r="74" spans="1:14">
      <c r="A74" s="16">
        <v>3232</v>
      </c>
      <c r="B74" s="17" t="s">
        <v>35</v>
      </c>
      <c r="C74" s="12">
        <f t="shared" si="8"/>
        <v>258700</v>
      </c>
      <c r="D74" s="12"/>
      <c r="E74" s="12"/>
      <c r="F74" s="21">
        <f>458700-200000</f>
        <v>258700</v>
      </c>
      <c r="G74" s="12"/>
      <c r="H74" s="12"/>
      <c r="I74" s="12"/>
      <c r="J74" s="12"/>
      <c r="K74" s="12"/>
      <c r="L74" s="12"/>
      <c r="M74" s="12"/>
      <c r="N74" s="12"/>
    </row>
    <row r="75" spans="1:14">
      <c r="A75" s="16">
        <v>3233</v>
      </c>
      <c r="B75" s="17" t="s">
        <v>61</v>
      </c>
      <c r="C75" s="12">
        <f t="shared" si="8"/>
        <v>150000</v>
      </c>
      <c r="D75" s="12"/>
      <c r="E75" s="12"/>
      <c r="F75" s="21">
        <v>150000</v>
      </c>
      <c r="G75" s="12"/>
      <c r="H75" s="12"/>
      <c r="I75" s="12"/>
      <c r="J75" s="12"/>
      <c r="K75" s="12"/>
      <c r="L75" s="12"/>
      <c r="M75" s="12"/>
      <c r="N75" s="12"/>
    </row>
    <row r="76" spans="1:14">
      <c r="A76" s="16">
        <v>3234</v>
      </c>
      <c r="B76" s="17" t="s">
        <v>37</v>
      </c>
      <c r="C76" s="12">
        <f t="shared" si="8"/>
        <v>235000</v>
      </c>
      <c r="D76" s="12"/>
      <c r="E76" s="12"/>
      <c r="F76" s="21">
        <v>235000</v>
      </c>
      <c r="G76" s="12"/>
      <c r="H76" s="12"/>
      <c r="I76" s="12"/>
      <c r="J76" s="12"/>
      <c r="K76" s="12"/>
      <c r="L76" s="12"/>
      <c r="M76" s="12"/>
      <c r="N76" s="12"/>
    </row>
    <row r="77" spans="1:14">
      <c r="A77" s="16">
        <v>3235</v>
      </c>
      <c r="B77" s="17" t="s">
        <v>38</v>
      </c>
      <c r="C77" s="12">
        <f t="shared" si="8"/>
        <v>90000</v>
      </c>
      <c r="D77" s="12"/>
      <c r="E77" s="12"/>
      <c r="F77" s="21">
        <v>90000</v>
      </c>
      <c r="G77" s="12"/>
      <c r="H77" s="12"/>
      <c r="I77" s="12"/>
      <c r="J77" s="12"/>
      <c r="K77" s="12"/>
      <c r="L77" s="12"/>
      <c r="M77" s="12"/>
      <c r="N77" s="12"/>
    </row>
    <row r="78" spans="1:14">
      <c r="A78" s="16">
        <v>3236</v>
      </c>
      <c r="B78" s="17" t="s">
        <v>39</v>
      </c>
      <c r="C78" s="12">
        <f t="shared" si="8"/>
        <v>88000</v>
      </c>
      <c r="D78" s="12"/>
      <c r="E78" s="12"/>
      <c r="F78" s="21">
        <v>88000</v>
      </c>
      <c r="G78" s="12"/>
      <c r="H78" s="12"/>
      <c r="I78" s="12"/>
      <c r="J78" s="12"/>
      <c r="K78" s="12"/>
      <c r="L78" s="12"/>
      <c r="M78" s="12"/>
      <c r="N78" s="12"/>
    </row>
    <row r="79" spans="1:14">
      <c r="A79" s="16">
        <v>3237</v>
      </c>
      <c r="B79" s="17" t="s">
        <v>40</v>
      </c>
      <c r="C79" s="12">
        <f t="shared" si="8"/>
        <v>75000</v>
      </c>
      <c r="D79" s="12"/>
      <c r="E79" s="12"/>
      <c r="F79" s="21">
        <v>75000</v>
      </c>
      <c r="G79" s="12"/>
      <c r="H79" s="12"/>
      <c r="I79" s="12"/>
      <c r="J79" s="12"/>
      <c r="K79" s="12"/>
      <c r="L79" s="12"/>
      <c r="M79" s="12"/>
      <c r="N79" s="12"/>
    </row>
    <row r="80" spans="1:14">
      <c r="A80" s="16">
        <v>3238</v>
      </c>
      <c r="B80" s="17" t="s">
        <v>41</v>
      </c>
      <c r="C80" s="12">
        <f t="shared" si="8"/>
        <v>94000</v>
      </c>
      <c r="D80" s="12"/>
      <c r="E80" s="12"/>
      <c r="F80" s="21">
        <v>94000</v>
      </c>
      <c r="G80" s="12"/>
      <c r="H80" s="12"/>
      <c r="I80" s="12"/>
      <c r="J80" s="12"/>
      <c r="K80" s="12"/>
      <c r="L80" s="12"/>
      <c r="M80" s="12"/>
      <c r="N80" s="12"/>
    </row>
    <row r="81" spans="1:14">
      <c r="A81" s="16">
        <v>3239</v>
      </c>
      <c r="B81" s="17" t="s">
        <v>42</v>
      </c>
      <c r="C81" s="12">
        <f t="shared" si="8"/>
        <v>190000</v>
      </c>
      <c r="D81" s="12"/>
      <c r="E81" s="12"/>
      <c r="F81" s="21">
        <v>190000</v>
      </c>
      <c r="G81" s="12"/>
      <c r="H81" s="12"/>
      <c r="I81" s="12"/>
      <c r="J81" s="12"/>
      <c r="K81" s="12"/>
      <c r="L81" s="12"/>
      <c r="M81" s="12"/>
      <c r="N81" s="12"/>
    </row>
    <row r="82" spans="1:14" ht="25.5">
      <c r="A82" s="16">
        <v>3241</v>
      </c>
      <c r="B82" s="17" t="s">
        <v>62</v>
      </c>
      <c r="C82" s="12">
        <f t="shared" si="8"/>
        <v>0</v>
      </c>
      <c r="D82" s="12"/>
      <c r="E82" s="12"/>
      <c r="F82" s="21">
        <v>0</v>
      </c>
      <c r="G82" s="12"/>
      <c r="H82" s="12"/>
      <c r="I82" s="12"/>
      <c r="J82" s="12"/>
      <c r="K82" s="12"/>
      <c r="L82" s="12"/>
      <c r="M82" s="12"/>
      <c r="N82" s="12"/>
    </row>
    <row r="83" spans="1:14" ht="25.5">
      <c r="A83" s="16">
        <v>3291</v>
      </c>
      <c r="B83" s="17" t="s">
        <v>63</v>
      </c>
      <c r="C83" s="12">
        <f t="shared" si="8"/>
        <v>0</v>
      </c>
      <c r="D83" s="12"/>
      <c r="E83" s="12"/>
      <c r="F83" s="21"/>
      <c r="G83" s="12"/>
      <c r="H83" s="12"/>
      <c r="I83" s="12"/>
      <c r="J83" s="12"/>
      <c r="K83" s="12"/>
      <c r="L83" s="12"/>
      <c r="M83" s="12"/>
      <c r="N83" s="12"/>
    </row>
    <row r="84" spans="1:14">
      <c r="A84" s="16">
        <v>3292</v>
      </c>
      <c r="B84" s="17" t="s">
        <v>64</v>
      </c>
      <c r="C84" s="12">
        <f t="shared" si="8"/>
        <v>44000</v>
      </c>
      <c r="D84" s="12"/>
      <c r="E84" s="12"/>
      <c r="F84" s="21">
        <v>44000</v>
      </c>
      <c r="G84" s="12"/>
      <c r="H84" s="12"/>
      <c r="I84" s="12"/>
      <c r="J84" s="12"/>
      <c r="K84" s="12"/>
      <c r="L84" s="12"/>
      <c r="M84" s="12"/>
      <c r="N84" s="12"/>
    </row>
    <row r="85" spans="1:14">
      <c r="A85" s="16">
        <v>3293</v>
      </c>
      <c r="B85" s="17" t="s">
        <v>45</v>
      </c>
      <c r="C85" s="12">
        <f t="shared" si="8"/>
        <v>25000</v>
      </c>
      <c r="D85" s="12"/>
      <c r="E85" s="12"/>
      <c r="F85" s="21">
        <v>25000</v>
      </c>
      <c r="G85" s="12"/>
      <c r="H85" s="12"/>
      <c r="I85" s="12"/>
      <c r="J85" s="12"/>
      <c r="K85" s="12"/>
      <c r="L85" s="12"/>
      <c r="M85" s="12"/>
      <c r="N85" s="12"/>
    </row>
    <row r="86" spans="1:14">
      <c r="A86" s="16">
        <v>3294</v>
      </c>
      <c r="B86" s="17" t="s">
        <v>65</v>
      </c>
      <c r="C86" s="12">
        <f t="shared" si="8"/>
        <v>19000</v>
      </c>
      <c r="D86" s="12"/>
      <c r="E86" s="12"/>
      <c r="F86" s="21">
        <v>19000</v>
      </c>
      <c r="G86" s="12"/>
      <c r="H86" s="12"/>
      <c r="I86" s="12"/>
      <c r="J86" s="12"/>
      <c r="K86" s="12"/>
      <c r="L86" s="12"/>
      <c r="M86" s="12"/>
      <c r="N86" s="12"/>
    </row>
    <row r="87" spans="1:14">
      <c r="A87" s="16">
        <v>3295</v>
      </c>
      <c r="B87" s="17" t="s">
        <v>47</v>
      </c>
      <c r="C87" s="12">
        <f t="shared" si="8"/>
        <v>14000</v>
      </c>
      <c r="D87" s="12"/>
      <c r="E87" s="12"/>
      <c r="F87" s="21">
        <v>14000</v>
      </c>
      <c r="G87" s="12"/>
      <c r="H87" s="12"/>
      <c r="I87" s="12"/>
      <c r="J87" s="12"/>
      <c r="K87" s="12"/>
      <c r="L87" s="12"/>
      <c r="M87" s="12"/>
      <c r="N87" s="12"/>
    </row>
    <row r="88" spans="1:14">
      <c r="A88" s="16">
        <v>3296</v>
      </c>
      <c r="B88" s="17" t="s">
        <v>66</v>
      </c>
      <c r="C88" s="12">
        <f t="shared" si="8"/>
        <v>0</v>
      </c>
      <c r="D88" s="12"/>
      <c r="E88" s="12"/>
      <c r="F88" s="21"/>
      <c r="G88" s="12"/>
      <c r="H88" s="12"/>
      <c r="I88" s="12"/>
      <c r="J88" s="12"/>
      <c r="K88" s="12"/>
      <c r="L88" s="12"/>
      <c r="M88" s="12"/>
      <c r="N88" s="12"/>
    </row>
    <row r="89" spans="1:14">
      <c r="A89" s="16">
        <v>3299</v>
      </c>
      <c r="B89" s="17" t="s">
        <v>48</v>
      </c>
      <c r="C89" s="12">
        <f t="shared" si="8"/>
        <v>2000</v>
      </c>
      <c r="D89" s="12"/>
      <c r="E89" s="12"/>
      <c r="F89" s="21">
        <v>2000</v>
      </c>
      <c r="G89" s="12"/>
      <c r="H89" s="12"/>
      <c r="I89" s="12"/>
      <c r="J89" s="12"/>
      <c r="K89" s="12"/>
      <c r="L89" s="12"/>
      <c r="M89" s="12"/>
      <c r="N89" s="12"/>
    </row>
    <row r="90" spans="1:14" ht="25.5">
      <c r="A90" s="16">
        <v>3423</v>
      </c>
      <c r="B90" s="17" t="s">
        <v>67</v>
      </c>
      <c r="C90" s="12">
        <f t="shared" si="8"/>
        <v>31700</v>
      </c>
      <c r="D90" s="12"/>
      <c r="E90" s="12"/>
      <c r="F90" s="21">
        <v>31700</v>
      </c>
      <c r="G90" s="12"/>
      <c r="H90" s="12"/>
      <c r="I90" s="12"/>
      <c r="J90" s="12"/>
      <c r="K90" s="12"/>
      <c r="L90" s="12"/>
      <c r="M90" s="12"/>
      <c r="N90" s="12"/>
    </row>
    <row r="91" spans="1:14">
      <c r="A91" s="16">
        <v>3431</v>
      </c>
      <c r="B91" s="17" t="s">
        <v>49</v>
      </c>
      <c r="C91" s="12">
        <f t="shared" si="8"/>
        <v>10000</v>
      </c>
      <c r="D91" s="12"/>
      <c r="E91" s="12"/>
      <c r="F91" s="21">
        <v>10000</v>
      </c>
      <c r="G91" s="12"/>
      <c r="H91" s="12"/>
      <c r="I91" s="12"/>
      <c r="J91" s="12"/>
      <c r="K91" s="12"/>
      <c r="L91" s="12"/>
      <c r="M91" s="12"/>
      <c r="N91" s="12"/>
    </row>
    <row r="92" spans="1:14" ht="25.5">
      <c r="A92" s="16">
        <v>3432</v>
      </c>
      <c r="B92" s="17" t="s">
        <v>68</v>
      </c>
      <c r="C92" s="12">
        <f t="shared" si="8"/>
        <v>3000</v>
      </c>
      <c r="D92" s="12"/>
      <c r="E92" s="12"/>
      <c r="F92" s="21">
        <v>3000</v>
      </c>
      <c r="G92" s="12"/>
      <c r="H92" s="12"/>
      <c r="I92" s="12"/>
      <c r="J92" s="12"/>
      <c r="K92" s="12"/>
      <c r="L92" s="12"/>
      <c r="M92" s="12"/>
      <c r="N92" s="12"/>
    </row>
    <row r="93" spans="1:14">
      <c r="A93" s="16">
        <v>3433</v>
      </c>
      <c r="B93" s="17" t="s">
        <v>69</v>
      </c>
      <c r="C93" s="12">
        <f t="shared" si="8"/>
        <v>500</v>
      </c>
      <c r="D93" s="12"/>
      <c r="E93" s="12"/>
      <c r="F93" s="21">
        <v>500</v>
      </c>
      <c r="G93" s="12"/>
      <c r="H93" s="12"/>
      <c r="I93" s="12"/>
      <c r="J93" s="12"/>
      <c r="K93" s="12"/>
      <c r="L93" s="12"/>
      <c r="M93" s="12"/>
      <c r="N93" s="12"/>
    </row>
    <row r="94" spans="1:14">
      <c r="A94" s="16">
        <v>3434</v>
      </c>
      <c r="B94" s="17" t="s">
        <v>70</v>
      </c>
      <c r="C94" s="12">
        <f t="shared" si="8"/>
        <v>50000</v>
      </c>
      <c r="D94" s="12"/>
      <c r="E94" s="12"/>
      <c r="F94" s="21">
        <v>50000</v>
      </c>
      <c r="G94" s="12"/>
      <c r="H94" s="12"/>
      <c r="I94" s="12"/>
      <c r="J94" s="12"/>
      <c r="K94" s="12"/>
      <c r="L94" s="12"/>
      <c r="M94" s="12"/>
      <c r="N94" s="12"/>
    </row>
    <row r="95" spans="1:14">
      <c r="A95" s="16">
        <v>3831</v>
      </c>
      <c r="B95" s="17" t="s">
        <v>71</v>
      </c>
      <c r="C95" s="12">
        <f t="shared" si="8"/>
        <v>0</v>
      </c>
      <c r="D95" s="12"/>
      <c r="E95" s="12"/>
      <c r="F95" s="21"/>
      <c r="G95" s="12"/>
      <c r="H95" s="12"/>
      <c r="I95" s="12"/>
      <c r="J95" s="12"/>
      <c r="K95" s="12"/>
      <c r="L95" s="12"/>
      <c r="M95" s="12"/>
      <c r="N95" s="12"/>
    </row>
    <row r="96" spans="1:14" ht="74.25" customHeight="1">
      <c r="A96" s="16"/>
      <c r="B96" s="17"/>
      <c r="C96" s="12"/>
      <c r="D96" s="12"/>
      <c r="E96" s="12"/>
      <c r="F96" s="21"/>
      <c r="G96" s="12"/>
      <c r="H96" s="12"/>
      <c r="I96" s="12"/>
      <c r="J96" s="12"/>
      <c r="K96" s="12"/>
      <c r="L96" s="12"/>
      <c r="M96" s="12"/>
      <c r="N96" s="12"/>
    </row>
    <row r="97" spans="1:14" ht="25.5">
      <c r="A97" s="13" t="s">
        <v>15</v>
      </c>
      <c r="B97" s="14" t="s">
        <v>72</v>
      </c>
      <c r="C97" s="32"/>
      <c r="D97" s="15"/>
      <c r="E97" s="15" t="s">
        <v>21</v>
      </c>
      <c r="F97" s="32"/>
      <c r="G97" s="32"/>
      <c r="H97" s="32"/>
      <c r="I97" s="32"/>
      <c r="J97" s="32"/>
      <c r="K97" s="32"/>
      <c r="L97" s="32"/>
      <c r="M97" s="32"/>
      <c r="N97" s="32"/>
    </row>
    <row r="98" spans="1:14" s="20" customFormat="1" ht="25.5">
      <c r="A98" s="18" t="s">
        <v>73</v>
      </c>
      <c r="B98" s="19" t="s">
        <v>74</v>
      </c>
      <c r="C98" s="60">
        <f>SUM(C99:C111)</f>
        <v>2130000</v>
      </c>
      <c r="D98" s="60">
        <f>SUM(D99:D111)</f>
        <v>500000</v>
      </c>
      <c r="E98" s="60">
        <f>SUM(E99:E111)</f>
        <v>1630000</v>
      </c>
      <c r="F98" s="60">
        <f t="shared" ref="F98:L98" si="9">SUM(F99:F111)</f>
        <v>0</v>
      </c>
      <c r="G98" s="60">
        <f t="shared" si="9"/>
        <v>0</v>
      </c>
      <c r="H98" s="60">
        <f t="shared" si="9"/>
        <v>0</v>
      </c>
      <c r="I98" s="60">
        <f t="shared" si="9"/>
        <v>0</v>
      </c>
      <c r="J98" s="60">
        <f t="shared" si="9"/>
        <v>0</v>
      </c>
      <c r="K98" s="60">
        <f t="shared" si="9"/>
        <v>0</v>
      </c>
      <c r="L98" s="60">
        <f t="shared" si="9"/>
        <v>0</v>
      </c>
      <c r="M98" s="60">
        <f t="shared" ref="M98:N98" si="10">SUM(M99:M111)</f>
        <v>0</v>
      </c>
      <c r="N98" s="60">
        <f t="shared" si="10"/>
        <v>0</v>
      </c>
    </row>
    <row r="99" spans="1:14" ht="25.5">
      <c r="A99" s="16">
        <v>3224</v>
      </c>
      <c r="B99" s="17" t="s">
        <v>31</v>
      </c>
      <c r="C99" s="12">
        <f>SUM(D99:L99)</f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5" customHeight="1">
      <c r="A100" s="16">
        <v>3232</v>
      </c>
      <c r="B100" s="17" t="s">
        <v>75</v>
      </c>
      <c r="C100" s="12">
        <f t="shared" ref="C100:C110" si="11">SUM(D100:L100)</f>
        <v>1439576</v>
      </c>
      <c r="D100" s="78">
        <v>500000</v>
      </c>
      <c r="E100" s="21">
        <v>939576</v>
      </c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>
      <c r="A101" s="16">
        <v>4123</v>
      </c>
      <c r="B101" s="17" t="s">
        <v>76</v>
      </c>
      <c r="C101" s="12">
        <f t="shared" si="11"/>
        <v>0</v>
      </c>
      <c r="D101" s="12"/>
      <c r="E101" s="21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>
      <c r="A102" s="16">
        <v>4221</v>
      </c>
      <c r="B102" s="17" t="s">
        <v>77</v>
      </c>
      <c r="C102" s="12">
        <f t="shared" si="11"/>
        <v>0</v>
      </c>
      <c r="D102" s="12"/>
      <c r="E102" s="21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>
      <c r="A103" s="16">
        <v>4222</v>
      </c>
      <c r="B103" s="17" t="s">
        <v>78</v>
      </c>
      <c r="C103" s="12">
        <f t="shared" si="11"/>
        <v>0</v>
      </c>
      <c r="D103" s="12"/>
      <c r="E103" s="21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>
      <c r="A104" s="16">
        <v>4223</v>
      </c>
      <c r="B104" s="17" t="s">
        <v>79</v>
      </c>
      <c r="C104" s="12">
        <f t="shared" si="11"/>
        <v>0</v>
      </c>
      <c r="D104" s="12"/>
      <c r="E104" s="21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>
      <c r="A105" s="16">
        <v>4224</v>
      </c>
      <c r="B105" s="17" t="s">
        <v>80</v>
      </c>
      <c r="C105" s="12">
        <f t="shared" si="11"/>
        <v>690424</v>
      </c>
      <c r="D105" s="12"/>
      <c r="E105" s="21">
        <v>690424</v>
      </c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>
      <c r="A106" s="16">
        <v>4225</v>
      </c>
      <c r="B106" s="17" t="s">
        <v>81</v>
      </c>
      <c r="C106" s="12">
        <f t="shared" si="11"/>
        <v>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>
      <c r="A107" s="16">
        <v>4227</v>
      </c>
      <c r="B107" s="17" t="s">
        <v>82</v>
      </c>
      <c r="C107" s="12">
        <f t="shared" si="11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>
      <c r="A108" s="16">
        <v>4231</v>
      </c>
      <c r="B108" s="17" t="s">
        <v>83</v>
      </c>
      <c r="C108" s="12">
        <f t="shared" si="11"/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>
      <c r="A109" s="16">
        <v>4262</v>
      </c>
      <c r="B109" s="17" t="s">
        <v>84</v>
      </c>
      <c r="C109" s="12">
        <f t="shared" si="11"/>
        <v>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>
      <c r="A110" s="16">
        <v>4264</v>
      </c>
      <c r="B110" s="17" t="s">
        <v>85</v>
      </c>
      <c r="C110" s="12">
        <f t="shared" si="11"/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>
      <c r="A111" s="16">
        <v>4511</v>
      </c>
      <c r="B111" s="17" t="s">
        <v>86</v>
      </c>
      <c r="C111" s="12">
        <f>SUM(D111:L111)</f>
        <v>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s="20" customFormat="1">
      <c r="A112" s="61" t="s">
        <v>73</v>
      </c>
      <c r="B112" s="62" t="s">
        <v>87</v>
      </c>
      <c r="C112" s="60">
        <f>SUM(C113:C124)</f>
        <v>6871576</v>
      </c>
      <c r="D112" s="63">
        <f>SUM(D113:D124)</f>
        <v>0</v>
      </c>
      <c r="E112" s="63">
        <f t="shared" ref="E112" si="12">SUM(E113:E124)</f>
        <v>0</v>
      </c>
      <c r="F112" s="63">
        <f>SUM(F113:F124)</f>
        <v>0</v>
      </c>
      <c r="G112" s="63">
        <f>SUM(G114:G124)</f>
        <v>363110</v>
      </c>
      <c r="H112" s="60">
        <f t="shared" ref="H112:L112" si="13">SUM(H114:H124)</f>
        <v>0</v>
      </c>
      <c r="I112" s="60">
        <f t="shared" si="13"/>
        <v>300000</v>
      </c>
      <c r="J112" s="60">
        <f t="shared" si="13"/>
        <v>0</v>
      </c>
      <c r="K112" s="60">
        <f t="shared" si="13"/>
        <v>5248750</v>
      </c>
      <c r="L112" s="63">
        <f t="shared" si="13"/>
        <v>0</v>
      </c>
      <c r="M112" s="63">
        <f t="shared" ref="M112:N112" si="14">SUM(M114:M124)</f>
        <v>959716</v>
      </c>
      <c r="N112" s="63">
        <f t="shared" si="14"/>
        <v>0</v>
      </c>
    </row>
    <row r="113" spans="1:14">
      <c r="A113" s="16">
        <v>3232</v>
      </c>
      <c r="B113" s="17" t="s">
        <v>75</v>
      </c>
      <c r="C113" s="12">
        <f>SUM(D113:N113)</f>
        <v>0</v>
      </c>
      <c r="D113" s="33"/>
      <c r="E113" s="12"/>
      <c r="F113" s="24"/>
      <c r="G113" s="21"/>
      <c r="H113" s="12"/>
      <c r="I113" s="12"/>
      <c r="J113" s="12"/>
      <c r="K113" s="12"/>
      <c r="L113" s="24"/>
      <c r="M113" s="24"/>
      <c r="N113" s="24"/>
    </row>
    <row r="114" spans="1:14">
      <c r="A114" s="16">
        <v>4123</v>
      </c>
      <c r="B114" s="1" t="s">
        <v>76</v>
      </c>
      <c r="C114" s="12">
        <f>SUM(D114:N114)</f>
        <v>0</v>
      </c>
      <c r="D114" s="12"/>
      <c r="E114" s="12"/>
      <c r="F114" s="24"/>
      <c r="G114" s="12"/>
      <c r="H114" s="12"/>
      <c r="I114" s="12"/>
      <c r="J114" s="12"/>
      <c r="K114" s="12"/>
      <c r="L114" s="21"/>
      <c r="M114" s="21"/>
      <c r="N114" s="21"/>
    </row>
    <row r="115" spans="1:14">
      <c r="A115" s="16">
        <v>4221</v>
      </c>
      <c r="B115" s="17" t="s">
        <v>77</v>
      </c>
      <c r="C115" s="12">
        <f t="shared" ref="C115:C124" si="15">SUM(D115:N115)</f>
        <v>380000</v>
      </c>
      <c r="D115" s="12"/>
      <c r="E115" s="12"/>
      <c r="F115" s="21"/>
      <c r="G115" s="12">
        <f>380000-M115</f>
        <v>184000</v>
      </c>
      <c r="H115" s="12"/>
      <c r="I115" s="12"/>
      <c r="J115" s="12"/>
      <c r="K115" s="12"/>
      <c r="L115" s="27"/>
      <c r="M115" s="27">
        <v>196000</v>
      </c>
      <c r="N115" s="27"/>
    </row>
    <row r="116" spans="1:14">
      <c r="A116" s="16">
        <v>4222</v>
      </c>
      <c r="B116" s="17" t="s">
        <v>78</v>
      </c>
      <c r="C116" s="12">
        <f t="shared" si="15"/>
        <v>120000</v>
      </c>
      <c r="D116" s="12"/>
      <c r="E116" s="12"/>
      <c r="F116" s="21"/>
      <c r="G116" s="12">
        <f>120000-M116</f>
        <v>20000</v>
      </c>
      <c r="H116" s="12"/>
      <c r="I116" s="12"/>
      <c r="J116" s="12"/>
      <c r="K116" s="12"/>
      <c r="L116" s="27"/>
      <c r="M116" s="27">
        <v>100000</v>
      </c>
      <c r="N116" s="27"/>
    </row>
    <row r="117" spans="1:14">
      <c r="A117" s="16">
        <v>4223</v>
      </c>
      <c r="B117" s="17" t="s">
        <v>79</v>
      </c>
      <c r="C117" s="12">
        <f t="shared" si="15"/>
        <v>162000</v>
      </c>
      <c r="D117" s="12"/>
      <c r="E117" s="12"/>
      <c r="F117" s="21"/>
      <c r="G117" s="12">
        <f>162000-M117</f>
        <v>3250</v>
      </c>
      <c r="H117" s="12"/>
      <c r="I117" s="12"/>
      <c r="J117" s="12"/>
      <c r="K117" s="12"/>
      <c r="L117" s="27"/>
      <c r="M117" s="27">
        <v>158750</v>
      </c>
      <c r="N117" s="27"/>
    </row>
    <row r="118" spans="1:14">
      <c r="A118" s="16">
        <v>4224</v>
      </c>
      <c r="B118" s="17" t="s">
        <v>80</v>
      </c>
      <c r="C118" s="12">
        <f t="shared" si="15"/>
        <v>6009576</v>
      </c>
      <c r="D118" s="12"/>
      <c r="E118" s="12"/>
      <c r="F118" s="24"/>
      <c r="G118" s="12">
        <f>6700000-I118-K118-M118-E105</f>
        <v>141735</v>
      </c>
      <c r="H118" s="12"/>
      <c r="I118" s="12">
        <v>300000</v>
      </c>
      <c r="J118" s="12"/>
      <c r="K118" s="12">
        <v>5248750</v>
      </c>
      <c r="L118" s="27"/>
      <c r="M118" s="27">
        <v>319091</v>
      </c>
      <c r="N118" s="27"/>
    </row>
    <row r="119" spans="1:14">
      <c r="A119" s="16">
        <v>4225</v>
      </c>
      <c r="B119" s="17" t="s">
        <v>81</v>
      </c>
      <c r="C119" s="12">
        <f t="shared" si="15"/>
        <v>0</v>
      </c>
      <c r="D119" s="12"/>
      <c r="E119" s="12"/>
      <c r="F119" s="21"/>
      <c r="G119" s="12"/>
      <c r="H119" s="12"/>
      <c r="I119" s="12"/>
      <c r="J119" s="12"/>
      <c r="K119" s="12"/>
      <c r="L119" s="27"/>
      <c r="M119" s="27"/>
      <c r="N119" s="27"/>
    </row>
    <row r="120" spans="1:14">
      <c r="A120" s="16">
        <v>4227</v>
      </c>
      <c r="B120" s="17" t="s">
        <v>82</v>
      </c>
      <c r="C120" s="12">
        <f t="shared" si="15"/>
        <v>70000</v>
      </c>
      <c r="D120" s="12"/>
      <c r="E120" s="12"/>
      <c r="F120" s="21"/>
      <c r="G120" s="12">
        <f>70000-M120</f>
        <v>11625</v>
      </c>
      <c r="H120" s="12"/>
      <c r="I120" s="12"/>
      <c r="J120" s="12"/>
      <c r="K120" s="12"/>
      <c r="L120" s="27"/>
      <c r="M120" s="27">
        <v>58375</v>
      </c>
      <c r="N120" s="27"/>
    </row>
    <row r="121" spans="1:14">
      <c r="A121" s="16">
        <v>4231</v>
      </c>
      <c r="B121" s="17" t="s">
        <v>83</v>
      </c>
      <c r="C121" s="12">
        <f t="shared" si="15"/>
        <v>0</v>
      </c>
      <c r="D121" s="12"/>
      <c r="E121" s="12"/>
      <c r="F121" s="21"/>
      <c r="G121" s="12"/>
      <c r="H121" s="12"/>
      <c r="I121" s="12"/>
      <c r="J121" s="12"/>
      <c r="K121" s="12"/>
      <c r="L121" s="27"/>
      <c r="M121" s="27"/>
      <c r="N121" s="27"/>
    </row>
    <row r="122" spans="1:14">
      <c r="A122" s="16">
        <v>4262</v>
      </c>
      <c r="B122" s="17" t="s">
        <v>84</v>
      </c>
      <c r="C122" s="12">
        <f t="shared" si="15"/>
        <v>130000</v>
      </c>
      <c r="D122" s="12"/>
      <c r="E122" s="12"/>
      <c r="F122" s="21"/>
      <c r="G122" s="21">
        <f>130000-M122</f>
        <v>2500</v>
      </c>
      <c r="H122" s="12"/>
      <c r="I122" s="12"/>
      <c r="J122" s="12"/>
      <c r="K122" s="12"/>
      <c r="L122" s="27"/>
      <c r="M122" s="27">
        <v>127500</v>
      </c>
      <c r="N122" s="27"/>
    </row>
    <row r="123" spans="1:14">
      <c r="A123" s="16">
        <v>4264</v>
      </c>
      <c r="B123" s="17" t="s">
        <v>85</v>
      </c>
      <c r="C123" s="12">
        <f t="shared" si="15"/>
        <v>0</v>
      </c>
      <c r="D123" s="12"/>
      <c r="E123" s="12"/>
      <c r="F123" s="21"/>
      <c r="G123" s="12"/>
      <c r="H123" s="12"/>
      <c r="I123" s="12"/>
      <c r="J123" s="12"/>
      <c r="K123" s="12"/>
      <c r="L123" s="21"/>
      <c r="M123" s="21"/>
      <c r="N123" s="21"/>
    </row>
    <row r="124" spans="1:14">
      <c r="A124" s="16">
        <v>4511</v>
      </c>
      <c r="B124" s="17" t="s">
        <v>86</v>
      </c>
      <c r="C124" s="12">
        <f t="shared" si="15"/>
        <v>0</v>
      </c>
      <c r="D124" s="12"/>
      <c r="E124" s="12"/>
      <c r="F124" s="21"/>
      <c r="G124" s="12"/>
      <c r="H124" s="12"/>
      <c r="I124" s="12"/>
      <c r="J124" s="12"/>
      <c r="K124" s="12"/>
      <c r="L124" s="21"/>
      <c r="M124" s="21"/>
      <c r="N124" s="21"/>
    </row>
    <row r="125" spans="1:14" s="20" customFormat="1">
      <c r="A125" s="61">
        <v>54</v>
      </c>
      <c r="B125" s="62" t="s">
        <v>88</v>
      </c>
      <c r="C125" s="60">
        <f>C126</f>
        <v>612355</v>
      </c>
      <c r="D125" s="60">
        <f>SUM(D126)</f>
        <v>0</v>
      </c>
      <c r="E125" s="60">
        <f t="shared" ref="E125:K125" si="16">SUM(E126)</f>
        <v>0</v>
      </c>
      <c r="F125" s="63">
        <f t="shared" si="16"/>
        <v>612355</v>
      </c>
      <c r="G125" s="60">
        <f t="shared" si="16"/>
        <v>0</v>
      </c>
      <c r="H125" s="60">
        <f t="shared" si="16"/>
        <v>0</v>
      </c>
      <c r="I125" s="60">
        <f t="shared" si="16"/>
        <v>0</v>
      </c>
      <c r="J125" s="60">
        <f t="shared" si="16"/>
        <v>0</v>
      </c>
      <c r="K125" s="60">
        <f t="shared" si="16"/>
        <v>0</v>
      </c>
      <c r="L125" s="60">
        <f>SUM(L126)</f>
        <v>0</v>
      </c>
      <c r="M125" s="60">
        <f>SUM(M126)</f>
        <v>0</v>
      </c>
      <c r="N125" s="60">
        <f>SUM(N126)</f>
        <v>0</v>
      </c>
    </row>
    <row r="126" spans="1:14" ht="25.5">
      <c r="A126" s="16">
        <v>5443</v>
      </c>
      <c r="B126" s="17" t="s">
        <v>89</v>
      </c>
      <c r="C126" s="12">
        <f t="shared" ref="C126" si="17">SUM(D126:L126)</f>
        <v>612355</v>
      </c>
      <c r="D126" s="12"/>
      <c r="E126" s="12"/>
      <c r="F126" s="34">
        <v>612355</v>
      </c>
      <c r="G126" s="12"/>
      <c r="H126" s="12"/>
      <c r="I126" s="12"/>
      <c r="J126" s="12"/>
      <c r="K126" s="12"/>
      <c r="L126" s="12"/>
      <c r="M126" s="12"/>
      <c r="N126" s="12"/>
    </row>
    <row r="127" spans="1:14">
      <c r="A127" s="57"/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1:14">
      <c r="A128" s="57"/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</row>
    <row r="129" spans="1:15" ht="13.5" thickBot="1">
      <c r="A129" s="5"/>
      <c r="B129" s="37" t="s">
        <v>90</v>
      </c>
      <c r="C129" s="72">
        <f>C8+C45+C54+C98+C112+C125</f>
        <v>72171482.700000003</v>
      </c>
      <c r="D129" s="72">
        <f>D8+D45+D54+D98+D112+D125</f>
        <v>500000</v>
      </c>
      <c r="E129" s="72">
        <f t="shared" ref="E129:N129" si="18">E8+E45+E54+E98+E112+E125</f>
        <v>1630000</v>
      </c>
      <c r="F129" s="72">
        <f t="shared" si="18"/>
        <v>8413000</v>
      </c>
      <c r="G129" s="72">
        <f t="shared" si="18"/>
        <v>52000000.000000007</v>
      </c>
      <c r="H129" s="72">
        <f t="shared" si="18"/>
        <v>130000</v>
      </c>
      <c r="I129" s="72">
        <f t="shared" si="18"/>
        <v>700000</v>
      </c>
      <c r="J129" s="72">
        <f t="shared" si="18"/>
        <v>480000</v>
      </c>
      <c r="K129" s="72">
        <f t="shared" si="18"/>
        <v>5248750</v>
      </c>
      <c r="L129" s="72">
        <f t="shared" si="18"/>
        <v>1393086.19</v>
      </c>
      <c r="M129" s="72">
        <f t="shared" si="18"/>
        <v>1602120.38</v>
      </c>
      <c r="N129" s="72">
        <f t="shared" si="18"/>
        <v>74526.13</v>
      </c>
    </row>
    <row r="130" spans="1:15" ht="13.5" thickBot="1">
      <c r="A130" s="38"/>
      <c r="B130" s="39" t="s">
        <v>91</v>
      </c>
      <c r="C130" s="72">
        <f>SUM(D130:N130)</f>
        <v>71671482.699999988</v>
      </c>
      <c r="D130" s="40"/>
      <c r="E130" s="40">
        <v>1630000</v>
      </c>
      <c r="F130" s="41">
        <v>8413000</v>
      </c>
      <c r="G130" s="40">
        <v>52000000</v>
      </c>
      <c r="H130" s="40">
        <v>130000</v>
      </c>
      <c r="I130" s="40">
        <v>700000</v>
      </c>
      <c r="J130" s="40">
        <v>480000</v>
      </c>
      <c r="K130" s="40">
        <v>5248750</v>
      </c>
      <c r="L130" s="40">
        <v>1393086.19</v>
      </c>
      <c r="M130" s="40">
        <v>1602120.38</v>
      </c>
      <c r="N130" s="40">
        <v>74526.13</v>
      </c>
      <c r="O130" s="43"/>
    </row>
    <row r="131" spans="1:15">
      <c r="A131" s="38"/>
      <c r="B131" s="39" t="s">
        <v>92</v>
      </c>
      <c r="C131" s="41">
        <f>C129-C130</f>
        <v>500000.0000000149</v>
      </c>
      <c r="D131" s="40"/>
      <c r="E131" s="76">
        <f>E129-E130</f>
        <v>0</v>
      </c>
      <c r="F131" s="76">
        <f>F129-F130</f>
        <v>0</v>
      </c>
      <c r="G131" s="76">
        <f>G129-G130</f>
        <v>0</v>
      </c>
      <c r="H131" s="77">
        <f t="shared" ref="H131:L131" si="19">H129-H130</f>
        <v>0</v>
      </c>
      <c r="I131" s="77">
        <f t="shared" si="19"/>
        <v>0</v>
      </c>
      <c r="J131" s="77">
        <f t="shared" si="19"/>
        <v>0</v>
      </c>
      <c r="K131" s="77">
        <f t="shared" si="19"/>
        <v>0</v>
      </c>
      <c r="L131" s="77">
        <f t="shared" si="19"/>
        <v>0</v>
      </c>
      <c r="M131" s="77">
        <f t="shared" ref="M131:N131" si="20">M129-M130</f>
        <v>0</v>
      </c>
      <c r="N131" s="77">
        <f t="shared" si="20"/>
        <v>0</v>
      </c>
    </row>
    <row r="132" spans="1:15" ht="13.5" thickBot="1">
      <c r="A132" s="38"/>
      <c r="B132" s="39"/>
      <c r="C132" s="41"/>
      <c r="D132" s="40"/>
      <c r="E132" s="41"/>
      <c r="F132" s="41"/>
      <c r="G132" s="40"/>
      <c r="H132" s="40"/>
      <c r="I132" s="40"/>
      <c r="J132" s="40"/>
      <c r="K132" s="40"/>
      <c r="L132" s="40"/>
      <c r="M132" s="40"/>
      <c r="N132" s="40"/>
    </row>
    <row r="133" spans="1:15" ht="13.5" thickBot="1">
      <c r="A133" s="38"/>
      <c r="B133" s="52" t="s">
        <v>93</v>
      </c>
      <c r="C133" s="75" t="s">
        <v>91</v>
      </c>
      <c r="D133" s="49">
        <v>90</v>
      </c>
      <c r="E133" s="50">
        <v>30</v>
      </c>
      <c r="F133" s="50">
        <v>20</v>
      </c>
      <c r="G133" s="50">
        <v>10</v>
      </c>
      <c r="H133" s="50">
        <v>40</v>
      </c>
      <c r="I133" s="50">
        <v>50</v>
      </c>
      <c r="J133" s="50">
        <v>60</v>
      </c>
      <c r="K133" s="50">
        <v>70</v>
      </c>
      <c r="L133" s="50">
        <v>80</v>
      </c>
      <c r="M133" s="50">
        <v>81</v>
      </c>
      <c r="N133" s="51">
        <v>82</v>
      </c>
    </row>
    <row r="134" spans="1:15">
      <c r="A134" s="38"/>
      <c r="B134" s="17">
        <v>100</v>
      </c>
      <c r="C134" s="74">
        <f>SUM(D134:N134)</f>
        <v>54756906.70000001</v>
      </c>
      <c r="D134" s="48">
        <f>D8+D45</f>
        <v>0</v>
      </c>
      <c r="E134" s="48">
        <f t="shared" ref="E134:N134" si="21">E8+E45</f>
        <v>0</v>
      </c>
      <c r="F134" s="48">
        <f t="shared" si="21"/>
        <v>0</v>
      </c>
      <c r="G134" s="48">
        <f t="shared" si="21"/>
        <v>51636890.000000007</v>
      </c>
      <c r="H134" s="48">
        <f t="shared" si="21"/>
        <v>130000</v>
      </c>
      <c r="I134" s="48">
        <f t="shared" si="21"/>
        <v>400000</v>
      </c>
      <c r="J134" s="48">
        <f t="shared" si="21"/>
        <v>480000</v>
      </c>
      <c r="K134" s="48">
        <f t="shared" si="21"/>
        <v>0</v>
      </c>
      <c r="L134" s="48">
        <f t="shared" si="21"/>
        <v>1393086.19</v>
      </c>
      <c r="M134" s="48">
        <f t="shared" si="21"/>
        <v>642404.38</v>
      </c>
      <c r="N134" s="48">
        <f t="shared" si="21"/>
        <v>74526.13</v>
      </c>
    </row>
    <row r="135" spans="1:15">
      <c r="A135" s="38"/>
      <c r="B135" s="17">
        <v>200</v>
      </c>
      <c r="C135" s="33">
        <f t="shared" ref="C135" si="22">SUM(D135:N135)</f>
        <v>7800645</v>
      </c>
      <c r="D135" s="42">
        <f>D54</f>
        <v>0</v>
      </c>
      <c r="E135" s="42">
        <f t="shared" ref="E135:L135" si="23">E54</f>
        <v>0</v>
      </c>
      <c r="F135" s="42">
        <f t="shared" si="23"/>
        <v>7800645</v>
      </c>
      <c r="G135" s="42">
        <f t="shared" si="23"/>
        <v>0</v>
      </c>
      <c r="H135" s="42">
        <f t="shared" si="23"/>
        <v>0</v>
      </c>
      <c r="I135" s="42">
        <f t="shared" si="23"/>
        <v>0</v>
      </c>
      <c r="J135" s="42">
        <f t="shared" si="23"/>
        <v>0</v>
      </c>
      <c r="K135" s="42">
        <f t="shared" si="23"/>
        <v>0</v>
      </c>
      <c r="L135" s="42">
        <f t="shared" si="23"/>
        <v>0</v>
      </c>
      <c r="M135" s="42">
        <f t="shared" ref="M135:N135" si="24">M54</f>
        <v>0</v>
      </c>
      <c r="N135" s="42">
        <f t="shared" si="24"/>
        <v>0</v>
      </c>
    </row>
    <row r="136" spans="1:15" ht="13.5" thickBot="1">
      <c r="A136" s="38"/>
      <c r="B136" s="17">
        <v>300</v>
      </c>
      <c r="C136" s="73">
        <f>SUM(D136:N136)</f>
        <v>9613931</v>
      </c>
      <c r="D136" s="53">
        <f>D98+D112+D125</f>
        <v>500000</v>
      </c>
      <c r="E136" s="53">
        <f t="shared" ref="E136:N136" si="25">E98+E112+E125</f>
        <v>1630000</v>
      </c>
      <c r="F136" s="53">
        <f t="shared" si="25"/>
        <v>612355</v>
      </c>
      <c r="G136" s="53">
        <f t="shared" si="25"/>
        <v>363110</v>
      </c>
      <c r="H136" s="53">
        <f t="shared" si="25"/>
        <v>0</v>
      </c>
      <c r="I136" s="53">
        <f t="shared" si="25"/>
        <v>300000</v>
      </c>
      <c r="J136" s="53">
        <f t="shared" si="25"/>
        <v>0</v>
      </c>
      <c r="K136" s="53">
        <f t="shared" si="25"/>
        <v>5248750</v>
      </c>
      <c r="L136" s="53">
        <f t="shared" si="25"/>
        <v>0</v>
      </c>
      <c r="M136" s="53">
        <f t="shared" si="25"/>
        <v>959716</v>
      </c>
      <c r="N136" s="53">
        <f t="shared" si="25"/>
        <v>0</v>
      </c>
    </row>
    <row r="137" spans="1:15" ht="13.5" thickBot="1">
      <c r="A137" s="38"/>
      <c r="B137" s="52" t="s">
        <v>94</v>
      </c>
      <c r="C137" s="54">
        <f>SUM(C134:C136)</f>
        <v>72171482.700000018</v>
      </c>
      <c r="D137" s="55">
        <f>SUM(D134:D136)</f>
        <v>500000</v>
      </c>
      <c r="E137" s="55">
        <f t="shared" ref="E137:L137" si="26">SUM(E134:E136)</f>
        <v>1630000</v>
      </c>
      <c r="F137" s="55">
        <f t="shared" si="26"/>
        <v>8413000</v>
      </c>
      <c r="G137" s="55">
        <f t="shared" si="26"/>
        <v>52000000.000000007</v>
      </c>
      <c r="H137" s="55">
        <f t="shared" si="26"/>
        <v>130000</v>
      </c>
      <c r="I137" s="55">
        <f t="shared" si="26"/>
        <v>700000</v>
      </c>
      <c r="J137" s="55">
        <f t="shared" si="26"/>
        <v>480000</v>
      </c>
      <c r="K137" s="55">
        <f t="shared" si="26"/>
        <v>5248750</v>
      </c>
      <c r="L137" s="55">
        <f t="shared" si="26"/>
        <v>1393086.19</v>
      </c>
      <c r="M137" s="55">
        <f t="shared" ref="M137:N137" si="27">SUM(M134:M136)</f>
        <v>1602120.38</v>
      </c>
      <c r="N137" s="56">
        <f t="shared" si="27"/>
        <v>74526.13</v>
      </c>
    </row>
    <row r="138" spans="1:15">
      <c r="A138" s="38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5">
      <c r="A139" s="38"/>
      <c r="B139" s="39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1:15">
      <c r="A140" s="38"/>
      <c r="B140" s="39"/>
      <c r="C140" s="43"/>
      <c r="D140" s="43"/>
      <c r="E140" s="43"/>
      <c r="F140" s="43"/>
      <c r="G140" s="43"/>
      <c r="H140" s="43"/>
      <c r="I140" s="43"/>
      <c r="J140" s="43"/>
      <c r="K140" s="43"/>
      <c r="L140" s="45" t="s">
        <v>99</v>
      </c>
      <c r="M140" s="45"/>
      <c r="N140" s="45"/>
    </row>
    <row r="141" spans="1:15" ht="15.75">
      <c r="A141" s="38"/>
      <c r="B141" s="39"/>
      <c r="C141" s="43"/>
      <c r="D141" s="43"/>
      <c r="E141" s="43"/>
      <c r="F141" s="43"/>
      <c r="G141" s="43"/>
      <c r="H141" s="43"/>
      <c r="I141" s="43"/>
      <c r="J141" s="44"/>
      <c r="K141" s="44"/>
      <c r="L141" s="45" t="s">
        <v>100</v>
      </c>
      <c r="M141" s="44"/>
      <c r="N141" s="44"/>
    </row>
    <row r="142" spans="1:15" ht="15.75">
      <c r="A142" s="38"/>
      <c r="B142" s="39"/>
      <c r="C142" s="43"/>
      <c r="D142" s="43"/>
      <c r="E142" s="43"/>
      <c r="F142" s="43"/>
      <c r="G142" s="43"/>
      <c r="H142" s="43"/>
      <c r="I142" s="43"/>
      <c r="J142" s="44"/>
      <c r="K142" s="44"/>
      <c r="L142" s="44"/>
      <c r="M142" s="44"/>
      <c r="N142" s="44"/>
    </row>
    <row r="143" spans="1:15">
      <c r="A143" s="38"/>
      <c r="B143" s="39"/>
      <c r="C143" s="43"/>
      <c r="D143" s="43"/>
      <c r="E143" s="43"/>
      <c r="F143" s="43"/>
      <c r="G143" s="43"/>
      <c r="H143" s="43"/>
      <c r="I143" s="43"/>
      <c r="J143" s="45"/>
      <c r="K143" s="45"/>
      <c r="L143" s="45" t="s">
        <v>101</v>
      </c>
      <c r="M143" s="45"/>
      <c r="N143" s="45"/>
    </row>
    <row r="144" spans="1:15">
      <c r="A144" s="38"/>
      <c r="B144" s="39"/>
      <c r="C144" s="43"/>
      <c r="D144" s="43"/>
      <c r="E144" s="43"/>
      <c r="F144" s="43"/>
      <c r="G144" s="43"/>
      <c r="H144" s="43"/>
      <c r="I144" s="43"/>
      <c r="J144" s="45"/>
      <c r="K144" s="45"/>
      <c r="L144" s="45"/>
      <c r="M144" s="45"/>
      <c r="N144" s="45"/>
    </row>
    <row r="145" spans="1:14">
      <c r="A145" s="38"/>
      <c r="B145" s="39"/>
      <c r="C145" s="43"/>
      <c r="D145" s="43"/>
      <c r="E145" s="43"/>
      <c r="F145" s="43"/>
      <c r="G145" s="43"/>
      <c r="H145" s="43"/>
      <c r="I145" s="43"/>
      <c r="J145" s="45"/>
      <c r="K145" s="45"/>
      <c r="L145" s="45"/>
      <c r="M145" s="45"/>
      <c r="N145" s="45"/>
    </row>
    <row r="146" spans="1:14">
      <c r="A146" s="38"/>
      <c r="B146" s="3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1:14">
      <c r="A147" s="38"/>
      <c r="B147" s="3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1:14">
      <c r="A148" s="38"/>
      <c r="B148" s="3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1:14">
      <c r="A149" s="38"/>
      <c r="B149" s="3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>
      <c r="A150" s="38"/>
      <c r="B150" s="3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>
      <c r="A151" s="38"/>
      <c r="B151" s="3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1:14">
      <c r="A152" s="38"/>
      <c r="B152" s="3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>
      <c r="A153" s="38"/>
      <c r="B153" s="3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1:14">
      <c r="A154" s="38"/>
      <c r="B154" s="3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1:14">
      <c r="A155" s="38"/>
      <c r="B155" s="3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1:14">
      <c r="A156" s="38"/>
      <c r="B156" s="3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1:14">
      <c r="A157" s="38"/>
      <c r="B157" s="3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1:14">
      <c r="A158" s="38"/>
      <c r="B158" s="3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>
      <c r="A159" s="38"/>
      <c r="B159" s="3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4">
      <c r="A160" s="38"/>
      <c r="B160" s="39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1:14">
      <c r="A161" s="38"/>
      <c r="B161" s="39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1:14">
      <c r="A162" s="38"/>
      <c r="B162" s="39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1:14">
      <c r="A163" s="38"/>
      <c r="B163" s="39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1:14">
      <c r="A164" s="38"/>
      <c r="B164" s="39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>
      <c r="A165" s="38"/>
      <c r="B165" s="39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>
      <c r="A166" s="38"/>
      <c r="B166" s="39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>
      <c r="A167" s="38"/>
      <c r="B167" s="39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>
      <c r="A168" s="38"/>
      <c r="B168" s="39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>
      <c r="A169" s="38"/>
      <c r="B169" s="39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>
      <c r="A170" s="38"/>
      <c r="B170" s="39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>
      <c r="A171" s="38"/>
      <c r="B171" s="39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14">
      <c r="A172" s="38"/>
      <c r="B172" s="3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>
      <c r="A173" s="38"/>
      <c r="B173" s="39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>
      <c r="A174" s="38"/>
      <c r="B174" s="39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>
      <c r="A175" s="38"/>
      <c r="B175" s="39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>
      <c r="A176" s="38"/>
      <c r="B176" s="39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>
      <c r="A177" s="38"/>
      <c r="B177" s="39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>
      <c r="A178" s="38"/>
      <c r="B178" s="39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>
      <c r="A179" s="38"/>
      <c r="B179" s="39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>
      <c r="A180" s="38"/>
      <c r="B180" s="39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>
      <c r="A181" s="38"/>
      <c r="B181" s="39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>
      <c r="A182" s="38"/>
      <c r="B182" s="39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>
      <c r="A183" s="38"/>
      <c r="B183" s="39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>
      <c r="A184" s="38"/>
      <c r="B184" s="39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>
      <c r="A185" s="38"/>
      <c r="B185" s="39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>
      <c r="A186" s="38"/>
      <c r="B186" s="39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>
      <c r="A187" s="38"/>
      <c r="B187" s="39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>
      <c r="A188" s="38"/>
      <c r="B188" s="39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>
      <c r="A189" s="38"/>
      <c r="B189" s="39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>
      <c r="A190" s="38"/>
      <c r="B190" s="39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>
      <c r="A191" s="38"/>
      <c r="B191" s="39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>
      <c r="A192" s="38"/>
      <c r="B192" s="39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>
      <c r="A193" s="38"/>
      <c r="B193" s="39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>
      <c r="A194" s="38"/>
      <c r="B194" s="39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>
      <c r="A195" s="38"/>
      <c r="B195" s="39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>
      <c r="A196" s="38"/>
      <c r="B196" s="39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>
      <c r="A197" s="38"/>
      <c r="B197" s="39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>
      <c r="A198" s="38"/>
      <c r="B198" s="39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>
      <c r="A199" s="38"/>
      <c r="B199" s="39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>
      <c r="A200" s="38"/>
      <c r="B200" s="39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>
      <c r="A201" s="38"/>
      <c r="B201" s="39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>
      <c r="A202" s="38"/>
      <c r="B202" s="39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>
      <c r="A203" s="38"/>
      <c r="B203" s="39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>
      <c r="A204" s="38"/>
      <c r="B204" s="39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>
      <c r="A205" s="38"/>
      <c r="B205" s="39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>
      <c r="A206" s="38"/>
      <c r="B206" s="39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>
      <c r="A207" s="38"/>
      <c r="B207" s="39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>
      <c r="A208" s="38"/>
      <c r="B208" s="39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>
      <c r="A209" s="38"/>
      <c r="B209" s="39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>
      <c r="A210" s="38"/>
      <c r="B210" s="39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>
      <c r="A211" s="38"/>
      <c r="B211" s="39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>
      <c r="A212" s="38"/>
      <c r="B212" s="39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>
      <c r="A213" s="38"/>
      <c r="B213" s="39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>
      <c r="A214" s="38"/>
      <c r="B214" s="39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>
      <c r="A215" s="38"/>
      <c r="B215" s="3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>
      <c r="A216" s="38"/>
      <c r="B216" s="39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>
      <c r="A217" s="38"/>
      <c r="B217" s="39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>
      <c r="A218" s="38"/>
      <c r="B218" s="39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>
      <c r="A219" s="38"/>
      <c r="B219" s="39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>
      <c r="A220" s="38"/>
      <c r="B220" s="39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>
      <c r="A221" s="38"/>
      <c r="B221" s="39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>
      <c r="A222" s="38"/>
      <c r="B222" s="39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>
      <c r="A223" s="38"/>
      <c r="B223" s="39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>
      <c r="A224" s="38"/>
      <c r="B224" s="39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>
      <c r="A225" s="38"/>
      <c r="B225" s="39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>
      <c r="A226" s="38"/>
      <c r="B226" s="39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>
      <c r="A227" s="38"/>
      <c r="B227" s="39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>
      <c r="A228" s="38"/>
      <c r="B228" s="39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>
      <c r="A229" s="38"/>
      <c r="B229" s="39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>
      <c r="A230" s="38"/>
      <c r="B230" s="39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>
      <c r="A231" s="38"/>
      <c r="B231" s="39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>
      <c r="A232" s="38"/>
      <c r="B232" s="3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38"/>
      <c r="B233" s="3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38"/>
      <c r="B234" s="3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38"/>
      <c r="B235" s="3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38"/>
      <c r="B236" s="3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38"/>
      <c r="B237" s="3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38"/>
      <c r="B238" s="3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38"/>
      <c r="B239" s="3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38"/>
      <c r="B240" s="3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38"/>
      <c r="B241" s="3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38"/>
      <c r="B242" s="3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38"/>
      <c r="B243" s="3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38"/>
      <c r="B244" s="3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38"/>
      <c r="B245" s="3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38"/>
      <c r="B246" s="3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38"/>
      <c r="B247" s="3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38"/>
      <c r="B248" s="3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38"/>
      <c r="B249" s="3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38"/>
      <c r="B250" s="3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38"/>
      <c r="B251" s="3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38"/>
      <c r="B252" s="3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38"/>
      <c r="B253" s="3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38"/>
      <c r="B254" s="3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38"/>
      <c r="B255" s="3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38"/>
      <c r="B256" s="3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38"/>
      <c r="B257" s="3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38"/>
      <c r="B258" s="3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38"/>
      <c r="B259" s="3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38"/>
      <c r="B260" s="3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38"/>
      <c r="B261" s="3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38"/>
      <c r="B262" s="3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38"/>
      <c r="B263" s="3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38"/>
      <c r="B264" s="3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38"/>
      <c r="B265" s="3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38"/>
      <c r="B266" s="3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38"/>
      <c r="B267" s="3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38"/>
      <c r="B268" s="3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38"/>
      <c r="B269" s="3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38"/>
      <c r="B270" s="3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38"/>
      <c r="B271" s="3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38"/>
      <c r="B272" s="3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38"/>
      <c r="B273" s="3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38"/>
      <c r="B274" s="3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38"/>
      <c r="B275" s="3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38"/>
      <c r="B276" s="3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38"/>
      <c r="B277" s="3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38"/>
      <c r="B278" s="3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38"/>
      <c r="B279" s="3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38"/>
      <c r="B280" s="3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38"/>
      <c r="B281" s="3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38"/>
      <c r="B282" s="3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38"/>
      <c r="B283" s="3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38"/>
      <c r="B284" s="3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38"/>
      <c r="B285" s="3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38"/>
      <c r="B286" s="3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38"/>
      <c r="B287" s="3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38"/>
      <c r="B288" s="3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38"/>
      <c r="B289" s="3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38"/>
      <c r="B290" s="3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38"/>
      <c r="B291" s="3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38"/>
      <c r="B292" s="3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38"/>
      <c r="B293" s="3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38"/>
      <c r="B294" s="3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38"/>
      <c r="B295" s="3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38"/>
      <c r="B296" s="3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38"/>
      <c r="B297" s="3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38"/>
      <c r="B298" s="3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38"/>
      <c r="B299" s="3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38"/>
      <c r="B300" s="3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38"/>
      <c r="B301" s="3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38"/>
      <c r="B302" s="3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38"/>
      <c r="B303" s="3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38"/>
      <c r="B304" s="3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38"/>
      <c r="B305" s="3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38"/>
      <c r="B306" s="3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38"/>
      <c r="B307" s="3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38"/>
      <c r="B308" s="3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38"/>
      <c r="B309" s="3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38"/>
      <c r="B310" s="3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38"/>
      <c r="B311" s="3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38"/>
      <c r="B312" s="3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38"/>
      <c r="B313" s="3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38"/>
      <c r="B314" s="3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38"/>
      <c r="B315" s="3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38"/>
      <c r="B316" s="3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38"/>
      <c r="B317" s="3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38"/>
      <c r="B318" s="3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38"/>
      <c r="B319" s="3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38"/>
      <c r="B320" s="3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38"/>
      <c r="B321" s="3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38"/>
      <c r="B322" s="3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38"/>
      <c r="B323" s="3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38"/>
      <c r="B324" s="3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38"/>
      <c r="B325" s="3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38"/>
      <c r="B326" s="3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38"/>
      <c r="B327" s="3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38"/>
      <c r="B328" s="3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38"/>
      <c r="B329" s="3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38"/>
      <c r="B330" s="3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38"/>
      <c r="B331" s="3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38"/>
      <c r="B332" s="3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</sheetData>
  <mergeCells count="2">
    <mergeCell ref="D2:E2"/>
    <mergeCell ref="A1:N1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REBALANS 2 RASHODI PLAHTA </vt:lpstr>
      <vt:lpstr>List1</vt:lpstr>
      <vt:lpstr>List2</vt:lpstr>
      <vt:lpstr>List3</vt:lpstr>
      <vt:lpstr>'REBALANS 2 RASHODI PLAHTA '!Ispis_naslova</vt:lpstr>
      <vt:lpstr>'REBALANS 2 RASHODI PLAHTA 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2020-10-23T12:46:45Z</dcterms:modified>
</cp:coreProperties>
</file>